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9132" tabRatio="693"/>
  </bookViews>
  <sheets>
    <sheet name="HOJA DE TRABAJO DE LA UPE" sheetId="5" r:id="rId1"/>
    <sheet name="Hoja1" sheetId="15" state="hidden" r:id="rId2"/>
    <sheet name="FRACCIÓN I 2018" sheetId="9" r:id="rId3"/>
    <sheet name="FRACCION II 1er. 2018" sheetId="21" r:id="rId4"/>
    <sheet name="FRACCION II 2do. 2018" sheetId="23" r:id="rId5"/>
    <sheet name="FRACCION II 3er.2018" sheetId="25" r:id="rId6"/>
    <sheet name="FRACCION II 4to. 2018" sheetId="27" r:id="rId7"/>
    <sheet name="FRACCIÓN III 1er 2018" sheetId="7" r:id="rId8"/>
    <sheet name="FRACCIÓN III 2do 2018" sheetId="6" r:id="rId9"/>
    <sheet name="FRACCIÓN III 3er 2018" sheetId="10" r:id="rId10"/>
    <sheet name="FRACCIÓN III 4to 2018" sheetId="11" r:id="rId11"/>
    <sheet name="FRAC V LICENCIATURA" sheetId="26" r:id="rId12"/>
  </sheets>
  <definedNames>
    <definedName name="_xlnm._FilterDatabase" localSheetId="1" hidden="1">Hoja1!$A$1:$E$35</definedName>
    <definedName name="_xlnm.Print_Area" localSheetId="11">'FRAC V LICENCIATURA'!$A$1:$H$304</definedName>
    <definedName name="_xlnm.Print_Area" localSheetId="2">'FRACCIÓN I 2018'!$A$1:$AA$58</definedName>
    <definedName name="_xlnm.Print_Area" localSheetId="7">'FRACCIÓN III 1er 2018'!$A$1:$Q$55</definedName>
    <definedName name="_xlnm.Print_Area" localSheetId="8">'FRACCIÓN III 2do 2018'!$A$1:$Q$54</definedName>
    <definedName name="_xlnm.Print_Area" localSheetId="9">'FRACCIÓN III 3er 2018'!$A$1:$Q$54</definedName>
    <definedName name="_xlnm.Print_Area" localSheetId="10">'FRACCIÓN III 4to 2018'!$A$1:$Q$54</definedName>
    <definedName name="_xlnm.Print_Area" localSheetId="0">'HOJA DE TRABAJO DE LA UPE'!$A$1:$S$72</definedName>
  </definedNames>
  <calcPr calcId="145621"/>
</workbook>
</file>

<file path=xl/calcChain.xml><?xml version="1.0" encoding="utf-8"?>
<calcChain xmlns="http://schemas.openxmlformats.org/spreadsheetml/2006/main">
  <c r="X12" i="11" l="1"/>
  <c r="X14" i="11" s="1"/>
  <c r="W12" i="11"/>
  <c r="V12" i="11"/>
  <c r="U12" i="11"/>
  <c r="T12" i="11"/>
  <c r="S12" i="11"/>
  <c r="K244" i="27"/>
  <c r="J244" i="27"/>
  <c r="I244" i="27"/>
  <c r="S242" i="27"/>
  <c r="R242" i="27"/>
  <c r="Q242" i="27"/>
  <c r="T242" i="27" s="1"/>
  <c r="S241" i="27"/>
  <c r="R241" i="27"/>
  <c r="Q241" i="27"/>
  <c r="S240" i="27"/>
  <c r="R240" i="27"/>
  <c r="Q240" i="27"/>
  <c r="S239" i="27"/>
  <c r="R239" i="27"/>
  <c r="Q239" i="27"/>
  <c r="T239" i="27" s="1"/>
  <c r="S238" i="27"/>
  <c r="R238" i="27"/>
  <c r="Q238" i="27"/>
  <c r="T238" i="27" s="1"/>
  <c r="S237" i="27"/>
  <c r="R237" i="27"/>
  <c r="Q237" i="27"/>
  <c r="S236" i="27"/>
  <c r="R236" i="27"/>
  <c r="Q236" i="27"/>
  <c r="S235" i="27"/>
  <c r="R235" i="27"/>
  <c r="Q235" i="27"/>
  <c r="T235" i="27" s="1"/>
  <c r="S234" i="27"/>
  <c r="R234" i="27"/>
  <c r="Q234" i="27"/>
  <c r="T234" i="27" s="1"/>
  <c r="S233" i="27"/>
  <c r="R233" i="27"/>
  <c r="Q233" i="27"/>
  <c r="S232" i="27"/>
  <c r="R232" i="27"/>
  <c r="Q232" i="27"/>
  <c r="S231" i="27"/>
  <c r="R231" i="27"/>
  <c r="Q231" i="27"/>
  <c r="T231" i="27" s="1"/>
  <c r="S230" i="27"/>
  <c r="R230" i="27"/>
  <c r="Q230" i="27"/>
  <c r="T230" i="27" s="1"/>
  <c r="S229" i="27"/>
  <c r="R229" i="27"/>
  <c r="Q229" i="27"/>
  <c r="S228" i="27"/>
  <c r="R228" i="27"/>
  <c r="Q228" i="27"/>
  <c r="S227" i="27"/>
  <c r="R227" i="27"/>
  <c r="Q227" i="27"/>
  <c r="T227" i="27" s="1"/>
  <c r="S226" i="27"/>
  <c r="R226" i="27"/>
  <c r="Q226" i="27"/>
  <c r="T226" i="27" s="1"/>
  <c r="S225" i="27"/>
  <c r="R225" i="27"/>
  <c r="Q225" i="27"/>
  <c r="S224" i="27"/>
  <c r="R224" i="27"/>
  <c r="Q224" i="27"/>
  <c r="S223" i="27"/>
  <c r="R223" i="27"/>
  <c r="Q223" i="27"/>
  <c r="T223" i="27" s="1"/>
  <c r="S222" i="27"/>
  <c r="R222" i="27"/>
  <c r="Q222" i="27"/>
  <c r="T222" i="27" s="1"/>
  <c r="S221" i="27"/>
  <c r="R221" i="27"/>
  <c r="Q221" i="27"/>
  <c r="S220" i="27"/>
  <c r="R220" i="27"/>
  <c r="Q220" i="27"/>
  <c r="S219" i="27"/>
  <c r="R219" i="27"/>
  <c r="Q219" i="27"/>
  <c r="T219" i="27" s="1"/>
  <c r="S218" i="27"/>
  <c r="R218" i="27"/>
  <c r="Q218" i="27"/>
  <c r="T218" i="27" s="1"/>
  <c r="S217" i="27"/>
  <c r="R217" i="27"/>
  <c r="Q217" i="27"/>
  <c r="S216" i="27"/>
  <c r="R216" i="27"/>
  <c r="Q216" i="27"/>
  <c r="S215" i="27"/>
  <c r="R215" i="27"/>
  <c r="Q215" i="27"/>
  <c r="T215" i="27" s="1"/>
  <c r="S214" i="27"/>
  <c r="R214" i="27"/>
  <c r="Q214" i="27"/>
  <c r="T214" i="27" s="1"/>
  <c r="S213" i="27"/>
  <c r="R213" i="27"/>
  <c r="Q213" i="27"/>
  <c r="S212" i="27"/>
  <c r="R212" i="27"/>
  <c r="Q212" i="27"/>
  <c r="S211" i="27"/>
  <c r="R211" i="27"/>
  <c r="Q211" i="27"/>
  <c r="T211" i="27" s="1"/>
  <c r="S210" i="27"/>
  <c r="R210" i="27"/>
  <c r="Q210" i="27"/>
  <c r="T210" i="27" s="1"/>
  <c r="S209" i="27"/>
  <c r="R209" i="27"/>
  <c r="Q209" i="27"/>
  <c r="S208" i="27"/>
  <c r="R208" i="27"/>
  <c r="Q208" i="27"/>
  <c r="S207" i="27"/>
  <c r="R207" i="27"/>
  <c r="Q207" i="27"/>
  <c r="T207" i="27" s="1"/>
  <c r="S206" i="27"/>
  <c r="R206" i="27"/>
  <c r="Q206" i="27"/>
  <c r="T206" i="27" s="1"/>
  <c r="S205" i="27"/>
  <c r="R205" i="27"/>
  <c r="Q205" i="27"/>
  <c r="S204" i="27"/>
  <c r="R204" i="27"/>
  <c r="Q204" i="27"/>
  <c r="S203" i="27"/>
  <c r="R203" i="27"/>
  <c r="Q203" i="27"/>
  <c r="T203" i="27" s="1"/>
  <c r="S202" i="27"/>
  <c r="R202" i="27"/>
  <c r="Q202" i="27"/>
  <c r="T202" i="27" s="1"/>
  <c r="S201" i="27"/>
  <c r="R201" i="27"/>
  <c r="Q201" i="27"/>
  <c r="S200" i="27"/>
  <c r="R200" i="27"/>
  <c r="Q200" i="27"/>
  <c r="S199" i="27"/>
  <c r="R199" i="27"/>
  <c r="Q199" i="27"/>
  <c r="T199" i="27" s="1"/>
  <c r="S198" i="27"/>
  <c r="R198" i="27"/>
  <c r="Q198" i="27"/>
  <c r="T198" i="27" s="1"/>
  <c r="S197" i="27"/>
  <c r="R197" i="27"/>
  <c r="Q197" i="27"/>
  <c r="S196" i="27"/>
  <c r="R196" i="27"/>
  <c r="Q196" i="27"/>
  <c r="S195" i="27"/>
  <c r="R195" i="27"/>
  <c r="Q195" i="27"/>
  <c r="T195" i="27" s="1"/>
  <c r="S194" i="27"/>
  <c r="R194" i="27"/>
  <c r="Q194" i="27"/>
  <c r="T194" i="27" s="1"/>
  <c r="S193" i="27"/>
  <c r="R193" i="27"/>
  <c r="Q193" i="27"/>
  <c r="S192" i="27"/>
  <c r="R192" i="27"/>
  <c r="Q192" i="27"/>
  <c r="S191" i="27"/>
  <c r="R191" i="27"/>
  <c r="Q191" i="27"/>
  <c r="T191" i="27" s="1"/>
  <c r="S190" i="27"/>
  <c r="R190" i="27"/>
  <c r="Q190" i="27"/>
  <c r="T190" i="27" s="1"/>
  <c r="S189" i="27"/>
  <c r="R189" i="27"/>
  <c r="Q189" i="27"/>
  <c r="S188" i="27"/>
  <c r="R188" i="27"/>
  <c r="Q188" i="27"/>
  <c r="S187" i="27"/>
  <c r="R187" i="27"/>
  <c r="Q187" i="27"/>
  <c r="T187" i="27" s="1"/>
  <c r="S186" i="27"/>
  <c r="R186" i="27"/>
  <c r="Q186" i="27"/>
  <c r="T186" i="27" s="1"/>
  <c r="S185" i="27"/>
  <c r="R185" i="27"/>
  <c r="Q185" i="27"/>
  <c r="S184" i="27"/>
  <c r="R184" i="27"/>
  <c r="Q184" i="27"/>
  <c r="S183" i="27"/>
  <c r="R183" i="27"/>
  <c r="Q183" i="27"/>
  <c r="T183" i="27" s="1"/>
  <c r="S182" i="27"/>
  <c r="R182" i="27"/>
  <c r="Q182" i="27"/>
  <c r="T182" i="27" s="1"/>
  <c r="S181" i="27"/>
  <c r="R181" i="27"/>
  <c r="Q181" i="27"/>
  <c r="S180" i="27"/>
  <c r="R180" i="27"/>
  <c r="Q180" i="27"/>
  <c r="S179" i="27"/>
  <c r="R179" i="27"/>
  <c r="Q179" i="27"/>
  <c r="T179" i="27" s="1"/>
  <c r="S178" i="27"/>
  <c r="R178" i="27"/>
  <c r="Q178" i="27"/>
  <c r="T178" i="27" s="1"/>
  <c r="S177" i="27"/>
  <c r="R177" i="27"/>
  <c r="Q177" i="27"/>
  <c r="S176" i="27"/>
  <c r="R176" i="27"/>
  <c r="Q176" i="27"/>
  <c r="S175" i="27"/>
  <c r="R175" i="27"/>
  <c r="Q175" i="27"/>
  <c r="T175" i="27" s="1"/>
  <c r="S174" i="27"/>
  <c r="R174" i="27"/>
  <c r="Q174" i="27"/>
  <c r="T174" i="27" s="1"/>
  <c r="S173" i="27"/>
  <c r="R173" i="27"/>
  <c r="Q173" i="27"/>
  <c r="S172" i="27"/>
  <c r="R172" i="27"/>
  <c r="Q172" i="27"/>
  <c r="S171" i="27"/>
  <c r="R171" i="27"/>
  <c r="Q171" i="27"/>
  <c r="T171" i="27" s="1"/>
  <c r="S170" i="27"/>
  <c r="R170" i="27"/>
  <c r="Q170" i="27"/>
  <c r="T170" i="27" s="1"/>
  <c r="S169" i="27"/>
  <c r="R169" i="27"/>
  <c r="Q169" i="27"/>
  <c r="S168" i="27"/>
  <c r="R168" i="27"/>
  <c r="Q168" i="27"/>
  <c r="S167" i="27"/>
  <c r="R167" i="27"/>
  <c r="Q167" i="27"/>
  <c r="T167" i="27" s="1"/>
  <c r="S166" i="27"/>
  <c r="R166" i="27"/>
  <c r="Q166" i="27"/>
  <c r="T166" i="27" s="1"/>
  <c r="S165" i="27"/>
  <c r="R165" i="27"/>
  <c r="Q165" i="27"/>
  <c r="S164" i="27"/>
  <c r="R164" i="27"/>
  <c r="Q164" i="27"/>
  <c r="S163" i="27"/>
  <c r="R163" i="27"/>
  <c r="Q163" i="27"/>
  <c r="S162" i="27"/>
  <c r="R162" i="27"/>
  <c r="Q162" i="27"/>
  <c r="T162" i="27" s="1"/>
  <c r="S161" i="27"/>
  <c r="R161" i="27"/>
  <c r="Q161" i="27"/>
  <c r="S160" i="27"/>
  <c r="R160" i="27"/>
  <c r="Q160" i="27"/>
  <c r="S159" i="27"/>
  <c r="R159" i="27"/>
  <c r="T159" i="27" s="1"/>
  <c r="Q159" i="27"/>
  <c r="S158" i="27"/>
  <c r="R158" i="27"/>
  <c r="Q158" i="27"/>
  <c r="S157" i="27"/>
  <c r="R157" i="27"/>
  <c r="Q157" i="27"/>
  <c r="S156" i="27"/>
  <c r="T156" i="27" s="1"/>
  <c r="R156" i="27"/>
  <c r="Q156" i="27"/>
  <c r="S155" i="27"/>
  <c r="R155" i="27"/>
  <c r="Q155" i="27"/>
  <c r="S154" i="27"/>
  <c r="R154" i="27"/>
  <c r="Q154" i="27"/>
  <c r="S153" i="27"/>
  <c r="R153" i="27"/>
  <c r="Q153" i="27"/>
  <c r="S152" i="27"/>
  <c r="T152" i="27" s="1"/>
  <c r="R152" i="27"/>
  <c r="Q152" i="27"/>
  <c r="S151" i="27"/>
  <c r="R151" i="27"/>
  <c r="Q151" i="27"/>
  <c r="S150" i="27"/>
  <c r="R150" i="27"/>
  <c r="Q150" i="27"/>
  <c r="S149" i="27"/>
  <c r="R149" i="27"/>
  <c r="Q149" i="27"/>
  <c r="S148" i="27"/>
  <c r="T148" i="27" s="1"/>
  <c r="R148" i="27"/>
  <c r="Q148" i="27"/>
  <c r="S147" i="27"/>
  <c r="R147" i="27"/>
  <c r="Q147" i="27"/>
  <c r="S146" i="27"/>
  <c r="R146" i="27"/>
  <c r="Q146" i="27"/>
  <c r="S145" i="27"/>
  <c r="R145" i="27"/>
  <c r="Q145" i="27"/>
  <c r="S144" i="27"/>
  <c r="T144" i="27" s="1"/>
  <c r="R144" i="27"/>
  <c r="Q144" i="27"/>
  <c r="S143" i="27"/>
  <c r="R143" i="27"/>
  <c r="Q143" i="27"/>
  <c r="S142" i="27"/>
  <c r="R142" i="27"/>
  <c r="Q142" i="27"/>
  <c r="S141" i="27"/>
  <c r="R141" i="27"/>
  <c r="Q141" i="27"/>
  <c r="S140" i="27"/>
  <c r="T140" i="27" s="1"/>
  <c r="R140" i="27"/>
  <c r="Q140" i="27"/>
  <c r="S139" i="27"/>
  <c r="R139" i="27"/>
  <c r="Q139" i="27"/>
  <c r="S138" i="27"/>
  <c r="R138" i="27"/>
  <c r="Q138" i="27"/>
  <c r="S137" i="27"/>
  <c r="R137" i="27"/>
  <c r="Q137" i="27"/>
  <c r="S136" i="27"/>
  <c r="T136" i="27" s="1"/>
  <c r="R136" i="27"/>
  <c r="Q136" i="27"/>
  <c r="S135" i="27"/>
  <c r="R135" i="27"/>
  <c r="Q135" i="27"/>
  <c r="S134" i="27"/>
  <c r="R134" i="27"/>
  <c r="Q134" i="27"/>
  <c r="S133" i="27"/>
  <c r="R133" i="27"/>
  <c r="Q133" i="27"/>
  <c r="S132" i="27"/>
  <c r="T132" i="27" s="1"/>
  <c r="R132" i="27"/>
  <c r="Q132" i="27"/>
  <c r="S131" i="27"/>
  <c r="R131" i="27"/>
  <c r="Q131" i="27"/>
  <c r="S130" i="27"/>
  <c r="R130" i="27"/>
  <c r="Q130" i="27"/>
  <c r="S129" i="27"/>
  <c r="R129" i="27"/>
  <c r="Q129" i="27"/>
  <c r="S128" i="27"/>
  <c r="T128" i="27" s="1"/>
  <c r="R128" i="27"/>
  <c r="Q128" i="27"/>
  <c r="S127" i="27"/>
  <c r="R127" i="27"/>
  <c r="Q127" i="27"/>
  <c r="S126" i="27"/>
  <c r="R126" i="27"/>
  <c r="Q126" i="27"/>
  <c r="S125" i="27"/>
  <c r="R125" i="27"/>
  <c r="Q125" i="27"/>
  <c r="S124" i="27"/>
  <c r="T124" i="27" s="1"/>
  <c r="R124" i="27"/>
  <c r="Q124" i="27"/>
  <c r="S123" i="27"/>
  <c r="R123" i="27"/>
  <c r="Q123" i="27"/>
  <c r="S122" i="27"/>
  <c r="R122" i="27"/>
  <c r="Q122" i="27"/>
  <c r="S121" i="27"/>
  <c r="R121" i="27"/>
  <c r="Q121" i="27"/>
  <c r="S120" i="27"/>
  <c r="T120" i="27" s="1"/>
  <c r="R120" i="27"/>
  <c r="Q120" i="27"/>
  <c r="S119" i="27"/>
  <c r="R119" i="27"/>
  <c r="Q119" i="27"/>
  <c r="S118" i="27"/>
  <c r="R118" i="27"/>
  <c r="Q118" i="27"/>
  <c r="S117" i="27"/>
  <c r="R117" i="27"/>
  <c r="Q117" i="27"/>
  <c r="S116" i="27"/>
  <c r="T116" i="27" s="1"/>
  <c r="R116" i="27"/>
  <c r="Q116" i="27"/>
  <c r="S115" i="27"/>
  <c r="R115" i="27"/>
  <c r="Q115" i="27"/>
  <c r="S114" i="27"/>
  <c r="R114" i="27"/>
  <c r="Q114" i="27"/>
  <c r="S113" i="27"/>
  <c r="R113" i="27"/>
  <c r="Q113" i="27"/>
  <c r="S112" i="27"/>
  <c r="T112" i="27" s="1"/>
  <c r="R112" i="27"/>
  <c r="Q112" i="27"/>
  <c r="S111" i="27"/>
  <c r="R111" i="27"/>
  <c r="Q111" i="27"/>
  <c r="S110" i="27"/>
  <c r="R110" i="27"/>
  <c r="Q110" i="27"/>
  <c r="S109" i="27"/>
  <c r="R109" i="27"/>
  <c r="Q109" i="27"/>
  <c r="S108" i="27"/>
  <c r="T108" i="27" s="1"/>
  <c r="R108" i="27"/>
  <c r="Q108" i="27"/>
  <c r="S107" i="27"/>
  <c r="R107" i="27"/>
  <c r="Q107" i="27"/>
  <c r="S106" i="27"/>
  <c r="R106" i="27"/>
  <c r="Q106" i="27"/>
  <c r="S105" i="27"/>
  <c r="R105" i="27"/>
  <c r="Q105" i="27"/>
  <c r="S104" i="27"/>
  <c r="T104" i="27" s="1"/>
  <c r="R104" i="27"/>
  <c r="Q104" i="27"/>
  <c r="S103" i="27"/>
  <c r="R103" i="27"/>
  <c r="Q103" i="27"/>
  <c r="S102" i="27"/>
  <c r="R102" i="27"/>
  <c r="Q102" i="27"/>
  <c r="S101" i="27"/>
  <c r="R101" i="27"/>
  <c r="Q101" i="27"/>
  <c r="S100" i="27"/>
  <c r="T100" i="27" s="1"/>
  <c r="R100" i="27"/>
  <c r="Q100" i="27"/>
  <c r="S99" i="27"/>
  <c r="R99" i="27"/>
  <c r="Q99" i="27"/>
  <c r="S98" i="27"/>
  <c r="R98" i="27"/>
  <c r="Q98" i="27"/>
  <c r="S97" i="27"/>
  <c r="R97" i="27"/>
  <c r="Q97" i="27"/>
  <c r="S96" i="27"/>
  <c r="T96" i="27" s="1"/>
  <c r="R96" i="27"/>
  <c r="Q96" i="27"/>
  <c r="S95" i="27"/>
  <c r="R95" i="27"/>
  <c r="Q95" i="27"/>
  <c r="S94" i="27"/>
  <c r="R94" i="27"/>
  <c r="Q94" i="27"/>
  <c r="S93" i="27"/>
  <c r="R93" i="27"/>
  <c r="Q93" i="27"/>
  <c r="S92" i="27"/>
  <c r="T92" i="27" s="1"/>
  <c r="R92" i="27"/>
  <c r="Q92" i="27"/>
  <c r="S91" i="27"/>
  <c r="R91" i="27"/>
  <c r="Q91" i="27"/>
  <c r="S90" i="27"/>
  <c r="R90" i="27"/>
  <c r="Q90" i="27"/>
  <c r="S89" i="27"/>
  <c r="R89" i="27"/>
  <c r="Q89" i="27"/>
  <c r="S88" i="27"/>
  <c r="T88" i="27" s="1"/>
  <c r="R88" i="27"/>
  <c r="Q88" i="27"/>
  <c r="S87" i="27"/>
  <c r="R87" i="27"/>
  <c r="Q87" i="27"/>
  <c r="S86" i="27"/>
  <c r="R86" i="27"/>
  <c r="Q86" i="27"/>
  <c r="S85" i="27"/>
  <c r="R85" i="27"/>
  <c r="Q85" i="27"/>
  <c r="S84" i="27"/>
  <c r="T84" i="27" s="1"/>
  <c r="R84" i="27"/>
  <c r="Q84" i="27"/>
  <c r="S83" i="27"/>
  <c r="R83" i="27"/>
  <c r="Q83" i="27"/>
  <c r="S82" i="27"/>
  <c r="R82" i="27"/>
  <c r="Q82" i="27"/>
  <c r="S81" i="27"/>
  <c r="R81" i="27"/>
  <c r="Q81" i="27"/>
  <c r="S80" i="27"/>
  <c r="T80" i="27" s="1"/>
  <c r="R80" i="27"/>
  <c r="Q80" i="27"/>
  <c r="S79" i="27"/>
  <c r="R79" i="27"/>
  <c r="Q79" i="27"/>
  <c r="S78" i="27"/>
  <c r="R78" i="27"/>
  <c r="Q78" i="27"/>
  <c r="S77" i="27"/>
  <c r="R77" i="27"/>
  <c r="Q77" i="27"/>
  <c r="S76" i="27"/>
  <c r="T76" i="27" s="1"/>
  <c r="R76" i="27"/>
  <c r="Q76" i="27"/>
  <c r="S75" i="27"/>
  <c r="R75" i="27"/>
  <c r="Q75" i="27"/>
  <c r="S74" i="27"/>
  <c r="R74" i="27"/>
  <c r="Q74" i="27"/>
  <c r="S73" i="27"/>
  <c r="R73" i="27"/>
  <c r="Q73" i="27"/>
  <c r="T72" i="27"/>
  <c r="S72" i="27"/>
  <c r="R72" i="27"/>
  <c r="Q72" i="27"/>
  <c r="T71" i="27"/>
  <c r="S71" i="27"/>
  <c r="R71" i="27"/>
  <c r="Q71" i="27"/>
  <c r="T70" i="27"/>
  <c r="S70" i="27"/>
  <c r="R70" i="27"/>
  <c r="Q70" i="27"/>
  <c r="T69" i="27"/>
  <c r="S69" i="27"/>
  <c r="R69" i="27"/>
  <c r="Q69" i="27"/>
  <c r="T68" i="27"/>
  <c r="S68" i="27"/>
  <c r="R68" i="27"/>
  <c r="Q68" i="27"/>
  <c r="T67" i="27"/>
  <c r="S67" i="27"/>
  <c r="R67" i="27"/>
  <c r="Q67" i="27"/>
  <c r="T66" i="27"/>
  <c r="S66" i="27"/>
  <c r="R66" i="27"/>
  <c r="Q66" i="27"/>
  <c r="T65" i="27"/>
  <c r="S65" i="27"/>
  <c r="R65" i="27"/>
  <c r="Q65" i="27"/>
  <c r="T64" i="27"/>
  <c r="S64" i="27"/>
  <c r="R64" i="27"/>
  <c r="Q64" i="27"/>
  <c r="T63" i="27"/>
  <c r="S63" i="27"/>
  <c r="R63" i="27"/>
  <c r="Q63" i="27"/>
  <c r="T62" i="27"/>
  <c r="S62" i="27"/>
  <c r="R62" i="27"/>
  <c r="Q62" i="27"/>
  <c r="T61" i="27"/>
  <c r="S61" i="27"/>
  <c r="R61" i="27"/>
  <c r="Q61" i="27"/>
  <c r="T60" i="27"/>
  <c r="S60" i="27"/>
  <c r="R60" i="27"/>
  <c r="Q60" i="27"/>
  <c r="T59" i="27"/>
  <c r="S59" i="27"/>
  <c r="R59" i="27"/>
  <c r="Q59" i="27"/>
  <c r="T58" i="27"/>
  <c r="S58" i="27"/>
  <c r="R58" i="27"/>
  <c r="Q58" i="27"/>
  <c r="T57" i="27"/>
  <c r="S57" i="27"/>
  <c r="R57" i="27"/>
  <c r="Q57" i="27"/>
  <c r="T56" i="27"/>
  <c r="S56" i="27"/>
  <c r="R56" i="27"/>
  <c r="Q56" i="27"/>
  <c r="T55" i="27"/>
  <c r="S55" i="27"/>
  <c r="R55" i="27"/>
  <c r="Q55" i="27"/>
  <c r="T54" i="27"/>
  <c r="S54" i="27"/>
  <c r="R54" i="27"/>
  <c r="Q54" i="27"/>
  <c r="T53" i="27"/>
  <c r="S53" i="27"/>
  <c r="R53" i="27"/>
  <c r="Q53" i="27"/>
  <c r="T52" i="27"/>
  <c r="S52" i="27"/>
  <c r="R52" i="27"/>
  <c r="Q52" i="27"/>
  <c r="T51" i="27"/>
  <c r="S51" i="27"/>
  <c r="R51" i="27"/>
  <c r="Q51" i="27"/>
  <c r="T50" i="27"/>
  <c r="S50" i="27"/>
  <c r="R50" i="27"/>
  <c r="Q50" i="27"/>
  <c r="T49" i="27"/>
  <c r="S49" i="27"/>
  <c r="R49" i="27"/>
  <c r="Q49" i="27"/>
  <c r="T48" i="27"/>
  <c r="S48" i="27"/>
  <c r="R48" i="27"/>
  <c r="Q48" i="27"/>
  <c r="T47" i="27"/>
  <c r="S47" i="27"/>
  <c r="R47" i="27"/>
  <c r="Q47" i="27"/>
  <c r="T46" i="27"/>
  <c r="S46" i="27"/>
  <c r="R46" i="27"/>
  <c r="Q46" i="27"/>
  <c r="T45" i="27"/>
  <c r="S45" i="27"/>
  <c r="R45" i="27"/>
  <c r="Q45" i="27"/>
  <c r="T44" i="27"/>
  <c r="S44" i="27"/>
  <c r="R44" i="27"/>
  <c r="Q44" i="27"/>
  <c r="T43" i="27"/>
  <c r="S43" i="27"/>
  <c r="R43" i="27"/>
  <c r="Q43" i="27"/>
  <c r="T42" i="27"/>
  <c r="S42" i="27"/>
  <c r="R42" i="27"/>
  <c r="Q42" i="27"/>
  <c r="T41" i="27"/>
  <c r="S41" i="27"/>
  <c r="R41" i="27"/>
  <c r="Q41" i="27"/>
  <c r="T40" i="27"/>
  <c r="S40" i="27"/>
  <c r="R40" i="27"/>
  <c r="Q40" i="27"/>
  <c r="T39" i="27"/>
  <c r="S39" i="27"/>
  <c r="R39" i="27"/>
  <c r="Q39" i="27"/>
  <c r="T38" i="27"/>
  <c r="S38" i="27"/>
  <c r="R38" i="27"/>
  <c r="Q38" i="27"/>
  <c r="T37" i="27"/>
  <c r="S37" i="27"/>
  <c r="R37" i="27"/>
  <c r="Q37" i="27"/>
  <c r="T36" i="27"/>
  <c r="S36" i="27"/>
  <c r="R36" i="27"/>
  <c r="Q36" i="27"/>
  <c r="T35" i="27"/>
  <c r="S35" i="27"/>
  <c r="R35" i="27"/>
  <c r="Q35" i="27"/>
  <c r="T34" i="27"/>
  <c r="S34" i="27"/>
  <c r="R34" i="27"/>
  <c r="Q34" i="27"/>
  <c r="T33" i="27"/>
  <c r="S33" i="27"/>
  <c r="R33" i="27"/>
  <c r="Q33" i="27"/>
  <c r="T32" i="27"/>
  <c r="S32" i="27"/>
  <c r="R32" i="27"/>
  <c r="Q32" i="27"/>
  <c r="T31" i="27"/>
  <c r="S31" i="27"/>
  <c r="R31" i="27"/>
  <c r="Q31" i="27"/>
  <c r="T30" i="27"/>
  <c r="S30" i="27"/>
  <c r="R30" i="27"/>
  <c r="Q30" i="27"/>
  <c r="T29" i="27"/>
  <c r="S29" i="27"/>
  <c r="R29" i="27"/>
  <c r="Q29" i="27"/>
  <c r="T28" i="27"/>
  <c r="S28" i="27"/>
  <c r="R28" i="27"/>
  <c r="Q28" i="27"/>
  <c r="T27" i="27"/>
  <c r="S27" i="27"/>
  <c r="R27" i="27"/>
  <c r="Q27" i="27"/>
  <c r="T26" i="27"/>
  <c r="S26" i="27"/>
  <c r="R26" i="27"/>
  <c r="Q26" i="27"/>
  <c r="T25" i="27"/>
  <c r="S25" i="27"/>
  <c r="R25" i="27"/>
  <c r="Q25" i="27"/>
  <c r="T24" i="27"/>
  <c r="S24" i="27"/>
  <c r="R24" i="27"/>
  <c r="Q24" i="27"/>
  <c r="T23" i="27"/>
  <c r="S23" i="27"/>
  <c r="R23" i="27"/>
  <c r="Q23" i="27"/>
  <c r="T22" i="27"/>
  <c r="S22" i="27"/>
  <c r="R22" i="27"/>
  <c r="Q22" i="27"/>
  <c r="T21" i="27"/>
  <c r="S21" i="27"/>
  <c r="R21" i="27"/>
  <c r="Q21" i="27"/>
  <c r="T20" i="27"/>
  <c r="S20" i="27"/>
  <c r="R20" i="27"/>
  <c r="Q20" i="27"/>
  <c r="T19" i="27"/>
  <c r="S19" i="27"/>
  <c r="R19" i="27"/>
  <c r="Q19" i="27"/>
  <c r="S18" i="27"/>
  <c r="R18" i="27"/>
  <c r="Q18" i="27"/>
  <c r="S17" i="27"/>
  <c r="R17" i="27"/>
  <c r="T17" i="27" s="1"/>
  <c r="Q17" i="27"/>
  <c r="S16" i="27"/>
  <c r="R16" i="27"/>
  <c r="Q16" i="27"/>
  <c r="S15" i="27"/>
  <c r="R15" i="27"/>
  <c r="Q15" i="27"/>
  <c r="S14" i="27"/>
  <c r="R14" i="27"/>
  <c r="Q14" i="27"/>
  <c r="S13" i="27"/>
  <c r="R13" i="27"/>
  <c r="T13" i="27" s="1"/>
  <c r="Q13" i="27"/>
  <c r="S12" i="27"/>
  <c r="R12" i="27"/>
  <c r="Q12" i="27"/>
  <c r="R11" i="27"/>
  <c r="Q11" i="27"/>
  <c r="T11" i="27" s="1"/>
  <c r="S10" i="27"/>
  <c r="R10" i="27"/>
  <c r="Q10" i="27"/>
  <c r="S9" i="27"/>
  <c r="R9" i="27"/>
  <c r="Q9" i="27"/>
  <c r="S244" i="27" l="1"/>
  <c r="T14" i="27"/>
  <c r="T18" i="27"/>
  <c r="T73" i="27"/>
  <c r="T77" i="27"/>
  <c r="T81" i="27"/>
  <c r="T85" i="27"/>
  <c r="T89" i="27"/>
  <c r="T93" i="27"/>
  <c r="T97" i="27"/>
  <c r="T101" i="27"/>
  <c r="T105" i="27"/>
  <c r="T109" i="27"/>
  <c r="T113" i="27"/>
  <c r="T117" i="27"/>
  <c r="T121" i="27"/>
  <c r="T125" i="27"/>
  <c r="T129" i="27"/>
  <c r="T133" i="27"/>
  <c r="T137" i="27"/>
  <c r="T141" i="27"/>
  <c r="T145" i="27"/>
  <c r="T149" i="27"/>
  <c r="T153" i="27"/>
  <c r="T157" i="27"/>
  <c r="T168" i="27"/>
  <c r="T172" i="27"/>
  <c r="T176" i="27"/>
  <c r="T180" i="27"/>
  <c r="T184" i="27"/>
  <c r="T188" i="27"/>
  <c r="T192" i="27"/>
  <c r="T196" i="27"/>
  <c r="T200" i="27"/>
  <c r="T204" i="27"/>
  <c r="T208" i="27"/>
  <c r="T212" i="27"/>
  <c r="T216" i="27"/>
  <c r="T220" i="27"/>
  <c r="T224" i="27"/>
  <c r="T228" i="27"/>
  <c r="T232" i="27"/>
  <c r="T236" i="27"/>
  <c r="T240" i="27"/>
  <c r="U14" i="11"/>
  <c r="T12" i="27"/>
  <c r="T75" i="27"/>
  <c r="T79" i="27"/>
  <c r="T83" i="27"/>
  <c r="T87" i="27"/>
  <c r="T91" i="27"/>
  <c r="T95" i="27"/>
  <c r="T99" i="27"/>
  <c r="T103" i="27"/>
  <c r="T107" i="27"/>
  <c r="T111" i="27"/>
  <c r="T115" i="27"/>
  <c r="T119" i="27"/>
  <c r="T123" i="27"/>
  <c r="T127" i="27"/>
  <c r="T131" i="27"/>
  <c r="T135" i="27"/>
  <c r="T139" i="27"/>
  <c r="T143" i="27"/>
  <c r="T147" i="27"/>
  <c r="T151" i="27"/>
  <c r="T155" i="27"/>
  <c r="T16" i="27"/>
  <c r="T15" i="27"/>
  <c r="T74" i="27"/>
  <c r="T78" i="27"/>
  <c r="T82" i="27"/>
  <c r="T86" i="27"/>
  <c r="T90" i="27"/>
  <c r="T94" i="27"/>
  <c r="T98" i="27"/>
  <c r="T102" i="27"/>
  <c r="T106" i="27"/>
  <c r="T110" i="27"/>
  <c r="T114" i="27"/>
  <c r="T118" i="27"/>
  <c r="T122" i="27"/>
  <c r="T126" i="27"/>
  <c r="T130" i="27"/>
  <c r="T134" i="27"/>
  <c r="T138" i="27"/>
  <c r="T142" i="27"/>
  <c r="T146" i="27"/>
  <c r="T150" i="27"/>
  <c r="T154" i="27"/>
  <c r="T158" i="27"/>
  <c r="T161" i="27"/>
  <c r="T165" i="27"/>
  <c r="T169" i="27"/>
  <c r="T173" i="27"/>
  <c r="T177" i="27"/>
  <c r="T181" i="27"/>
  <c r="T185" i="27"/>
  <c r="T189" i="27"/>
  <c r="T193" i="27"/>
  <c r="T197" i="27"/>
  <c r="T201" i="27"/>
  <c r="T205" i="27"/>
  <c r="T209" i="27"/>
  <c r="T213" i="27"/>
  <c r="T217" i="27"/>
  <c r="T221" i="27"/>
  <c r="T225" i="27"/>
  <c r="T229" i="27"/>
  <c r="T233" i="27"/>
  <c r="T237" i="27"/>
  <c r="T241" i="27"/>
  <c r="Q244" i="27"/>
  <c r="T9" i="27"/>
  <c r="R244" i="27"/>
  <c r="T10" i="27"/>
  <c r="T163" i="27"/>
  <c r="T160" i="27"/>
  <c r="T164" i="27"/>
  <c r="Q29" i="5"/>
  <c r="Q35" i="5"/>
  <c r="R29" i="5"/>
  <c r="P29" i="5"/>
  <c r="T244" i="27" l="1"/>
  <c r="V50" i="11" s="1"/>
  <c r="S5" i="11"/>
  <c r="V6" i="11" s="1"/>
  <c r="F303" i="26"/>
  <c r="D303" i="26"/>
  <c r="F216" i="26"/>
  <c r="F10" i="26" s="1"/>
  <c r="D216" i="26"/>
  <c r="D10" i="26"/>
  <c r="T248" i="27" l="1"/>
  <c r="S6" i="11"/>
  <c r="Y38" i="11"/>
  <c r="X29" i="11"/>
  <c r="X12" i="6"/>
  <c r="W12" i="6"/>
  <c r="V12" i="6"/>
  <c r="X14" i="6" s="1"/>
  <c r="U12" i="6"/>
  <c r="T12" i="6"/>
  <c r="S12" i="6"/>
  <c r="X12" i="7"/>
  <c r="W12" i="7"/>
  <c r="V12" i="7"/>
  <c r="U12" i="7"/>
  <c r="T12" i="7"/>
  <c r="X12" i="10"/>
  <c r="W12" i="10"/>
  <c r="V12" i="10"/>
  <c r="S12" i="10"/>
  <c r="U14" i="6" l="1"/>
  <c r="X14" i="7"/>
  <c r="X14" i="10"/>
  <c r="U14" i="10"/>
  <c r="S5" i="10" s="1"/>
  <c r="U12" i="10"/>
  <c r="T12" i="10"/>
  <c r="S5" i="6" l="1"/>
  <c r="S6" i="6"/>
  <c r="K248" i="25"/>
  <c r="J248" i="25"/>
  <c r="I248" i="25"/>
  <c r="S246" i="25"/>
  <c r="R246" i="25"/>
  <c r="Q246" i="25"/>
  <c r="S245" i="25"/>
  <c r="R245" i="25"/>
  <c r="Q245" i="25"/>
  <c r="S244" i="25"/>
  <c r="R244" i="25"/>
  <c r="Q244" i="25"/>
  <c r="S243" i="25"/>
  <c r="R243" i="25"/>
  <c r="Q243" i="25"/>
  <c r="S242" i="25"/>
  <c r="R242" i="25"/>
  <c r="Q242" i="25"/>
  <c r="S241" i="25"/>
  <c r="R241" i="25"/>
  <c r="Q241" i="25"/>
  <c r="S240" i="25"/>
  <c r="R240" i="25"/>
  <c r="Q240" i="25"/>
  <c r="S239" i="25"/>
  <c r="R239" i="25"/>
  <c r="Q239" i="25"/>
  <c r="S238" i="25"/>
  <c r="R238" i="25"/>
  <c r="Q238" i="25"/>
  <c r="S237" i="25"/>
  <c r="R237" i="25"/>
  <c r="Q237" i="25"/>
  <c r="S236" i="25"/>
  <c r="R236" i="25"/>
  <c r="Q236" i="25"/>
  <c r="S235" i="25"/>
  <c r="R235" i="25"/>
  <c r="Q235" i="25"/>
  <c r="S234" i="25"/>
  <c r="R234" i="25"/>
  <c r="Q234" i="25"/>
  <c r="S233" i="25"/>
  <c r="R233" i="25"/>
  <c r="Q233" i="25"/>
  <c r="S232" i="25"/>
  <c r="R232" i="25"/>
  <c r="Q232" i="25"/>
  <c r="S231" i="25"/>
  <c r="R231" i="25"/>
  <c r="Q231" i="25"/>
  <c r="S230" i="25"/>
  <c r="R230" i="25"/>
  <c r="Q230" i="25"/>
  <c r="S229" i="25"/>
  <c r="R229" i="25"/>
  <c r="Q229" i="25"/>
  <c r="S228" i="25"/>
  <c r="R228" i="25"/>
  <c r="Q228" i="25"/>
  <c r="S227" i="25"/>
  <c r="R227" i="25"/>
  <c r="Q227" i="25"/>
  <c r="S226" i="25"/>
  <c r="R226" i="25"/>
  <c r="Q226" i="25"/>
  <c r="S225" i="25"/>
  <c r="R225" i="25"/>
  <c r="Q225" i="25"/>
  <c r="S224" i="25"/>
  <c r="R224" i="25"/>
  <c r="Q224" i="25"/>
  <c r="S223" i="25"/>
  <c r="R223" i="25"/>
  <c r="Q223" i="25"/>
  <c r="S222" i="25"/>
  <c r="R222" i="25"/>
  <c r="Q222" i="25"/>
  <c r="S221" i="25"/>
  <c r="R221" i="25"/>
  <c r="Q221" i="25"/>
  <c r="S220" i="25"/>
  <c r="R220" i="25"/>
  <c r="Q220" i="25"/>
  <c r="S219" i="25"/>
  <c r="R219" i="25"/>
  <c r="Q219" i="25"/>
  <c r="S218" i="25"/>
  <c r="R218" i="25"/>
  <c r="Q218" i="25"/>
  <c r="S217" i="25"/>
  <c r="R217" i="25"/>
  <c r="Q217" i="25"/>
  <c r="S216" i="25"/>
  <c r="R216" i="25"/>
  <c r="Q216" i="25"/>
  <c r="S215" i="25"/>
  <c r="R215" i="25"/>
  <c r="Q215" i="25"/>
  <c r="S214" i="25"/>
  <c r="R214" i="25"/>
  <c r="Q214" i="25"/>
  <c r="S213" i="25"/>
  <c r="R213" i="25"/>
  <c r="Q213" i="25"/>
  <c r="S212" i="25"/>
  <c r="R212" i="25"/>
  <c r="Q212" i="25"/>
  <c r="S211" i="25"/>
  <c r="R211" i="25"/>
  <c r="Q211" i="25"/>
  <c r="S210" i="25"/>
  <c r="R210" i="25"/>
  <c r="Q210" i="25"/>
  <c r="S209" i="25"/>
  <c r="R209" i="25"/>
  <c r="Q209" i="25"/>
  <c r="S208" i="25"/>
  <c r="R208" i="25"/>
  <c r="Q208" i="25"/>
  <c r="S207" i="25"/>
  <c r="R207" i="25"/>
  <c r="Q207" i="25"/>
  <c r="S206" i="25"/>
  <c r="R206" i="25"/>
  <c r="Q206" i="25"/>
  <c r="S205" i="25"/>
  <c r="R205" i="25"/>
  <c r="Q205" i="25"/>
  <c r="S204" i="25"/>
  <c r="R204" i="25"/>
  <c r="Q204" i="25"/>
  <c r="S203" i="25"/>
  <c r="R203" i="25"/>
  <c r="Q203" i="25"/>
  <c r="S202" i="25"/>
  <c r="R202" i="25"/>
  <c r="Q202" i="25"/>
  <c r="S201" i="25"/>
  <c r="R201" i="25"/>
  <c r="Q201" i="25"/>
  <c r="S200" i="25"/>
  <c r="R200" i="25"/>
  <c r="Q200" i="25"/>
  <c r="S199" i="25"/>
  <c r="R199" i="25"/>
  <c r="Q199" i="25"/>
  <c r="S198" i="25"/>
  <c r="R198" i="25"/>
  <c r="Q198" i="25"/>
  <c r="S197" i="25"/>
  <c r="R197" i="25"/>
  <c r="Q197" i="25"/>
  <c r="S196" i="25"/>
  <c r="R196" i="25"/>
  <c r="Q196" i="25"/>
  <c r="S195" i="25"/>
  <c r="R195" i="25"/>
  <c r="Q195" i="25"/>
  <c r="S194" i="25"/>
  <c r="R194" i="25"/>
  <c r="Q194" i="25"/>
  <c r="S193" i="25"/>
  <c r="R193" i="25"/>
  <c r="Q193" i="25"/>
  <c r="S192" i="25"/>
  <c r="R192" i="25"/>
  <c r="Q192" i="25"/>
  <c r="S191" i="25"/>
  <c r="R191" i="25"/>
  <c r="Q191" i="25"/>
  <c r="S190" i="25"/>
  <c r="R190" i="25"/>
  <c r="Q190" i="25"/>
  <c r="S189" i="25"/>
  <c r="R189" i="25"/>
  <c r="Q189" i="25"/>
  <c r="S188" i="25"/>
  <c r="R188" i="25"/>
  <c r="Q188" i="25"/>
  <c r="S187" i="25"/>
  <c r="R187" i="25"/>
  <c r="Q187" i="25"/>
  <c r="S186" i="25"/>
  <c r="R186" i="25"/>
  <c r="Q186" i="25"/>
  <c r="S185" i="25"/>
  <c r="R185" i="25"/>
  <c r="Q185" i="25"/>
  <c r="S184" i="25"/>
  <c r="R184" i="25"/>
  <c r="Q184" i="25"/>
  <c r="S183" i="25"/>
  <c r="R183" i="25"/>
  <c r="Q183" i="25"/>
  <c r="S182" i="25"/>
  <c r="R182" i="25"/>
  <c r="Q182" i="25"/>
  <c r="S181" i="25"/>
  <c r="R181" i="25"/>
  <c r="Q181" i="25"/>
  <c r="S180" i="25"/>
  <c r="R180" i="25"/>
  <c r="Q180" i="25"/>
  <c r="S179" i="25"/>
  <c r="R179" i="25"/>
  <c r="Q179" i="25"/>
  <c r="S178" i="25"/>
  <c r="R178" i="25"/>
  <c r="Q178" i="25"/>
  <c r="S177" i="25"/>
  <c r="R177" i="25"/>
  <c r="Q177" i="25"/>
  <c r="S176" i="25"/>
  <c r="R176" i="25"/>
  <c r="Q176" i="25"/>
  <c r="S175" i="25"/>
  <c r="R175" i="25"/>
  <c r="Q175" i="25"/>
  <c r="S174" i="25"/>
  <c r="R174" i="25"/>
  <c r="Q174" i="25"/>
  <c r="S173" i="25"/>
  <c r="R173" i="25"/>
  <c r="Q173" i="25"/>
  <c r="S172" i="25"/>
  <c r="R172" i="25"/>
  <c r="Q172" i="25"/>
  <c r="S171" i="25"/>
  <c r="R171" i="25"/>
  <c r="Q171" i="25"/>
  <c r="S170" i="25"/>
  <c r="R170" i="25"/>
  <c r="Q170" i="25"/>
  <c r="S169" i="25"/>
  <c r="R169" i="25"/>
  <c r="Q169" i="25"/>
  <c r="S168" i="25"/>
  <c r="R168" i="25"/>
  <c r="Q168" i="25"/>
  <c r="S167" i="25"/>
  <c r="R167" i="25"/>
  <c r="Q167" i="25"/>
  <c r="S166" i="25"/>
  <c r="R166" i="25"/>
  <c r="Q166" i="25"/>
  <c r="S165" i="25"/>
  <c r="R165" i="25"/>
  <c r="Q165" i="25"/>
  <c r="S164" i="25"/>
  <c r="R164" i="25"/>
  <c r="Q164" i="25"/>
  <c r="S163" i="25"/>
  <c r="R163" i="25"/>
  <c r="Q163" i="25"/>
  <c r="S162" i="25"/>
  <c r="R162" i="25"/>
  <c r="Q162" i="25"/>
  <c r="S161" i="25"/>
  <c r="R161" i="25"/>
  <c r="Q161" i="25"/>
  <c r="S160" i="25"/>
  <c r="R160" i="25"/>
  <c r="Q160" i="25"/>
  <c r="S159" i="25"/>
  <c r="R159" i="25"/>
  <c r="Q159" i="25"/>
  <c r="S158" i="25"/>
  <c r="R158" i="25"/>
  <c r="Q158" i="25"/>
  <c r="S157" i="25"/>
  <c r="R157" i="25"/>
  <c r="Q157" i="25"/>
  <c r="S156" i="25"/>
  <c r="R156" i="25"/>
  <c r="Q156" i="25"/>
  <c r="S155" i="25"/>
  <c r="R155" i="25"/>
  <c r="Q155" i="25"/>
  <c r="S154" i="25"/>
  <c r="R154" i="25"/>
  <c r="Q154" i="25"/>
  <c r="S153" i="25"/>
  <c r="R153" i="25"/>
  <c r="Q153" i="25"/>
  <c r="S152" i="25"/>
  <c r="R152" i="25"/>
  <c r="Q152" i="25"/>
  <c r="S151" i="25"/>
  <c r="R151" i="25"/>
  <c r="Q151" i="25"/>
  <c r="S150" i="25"/>
  <c r="R150" i="25"/>
  <c r="Q150" i="25"/>
  <c r="S149" i="25"/>
  <c r="R149" i="25"/>
  <c r="Q149" i="25"/>
  <c r="S148" i="25"/>
  <c r="R148" i="25"/>
  <c r="Q148" i="25"/>
  <c r="S147" i="25"/>
  <c r="R147" i="25"/>
  <c r="Q147" i="25"/>
  <c r="S146" i="25"/>
  <c r="R146" i="25"/>
  <c r="Q146" i="25"/>
  <c r="S145" i="25"/>
  <c r="R145" i="25"/>
  <c r="Q145" i="25"/>
  <c r="S144" i="25"/>
  <c r="R144" i="25"/>
  <c r="Q144" i="25"/>
  <c r="S143" i="25"/>
  <c r="R143" i="25"/>
  <c r="Q143" i="25"/>
  <c r="S142" i="25"/>
  <c r="R142" i="25"/>
  <c r="Q142" i="25"/>
  <c r="S141" i="25"/>
  <c r="R141" i="25"/>
  <c r="Q141" i="25"/>
  <c r="S140" i="25"/>
  <c r="R140" i="25"/>
  <c r="Q140" i="25"/>
  <c r="S139" i="25"/>
  <c r="R139" i="25"/>
  <c r="Q139" i="25"/>
  <c r="S138" i="25"/>
  <c r="R138" i="25"/>
  <c r="Q138" i="25"/>
  <c r="S137" i="25"/>
  <c r="R137" i="25"/>
  <c r="Q137" i="25"/>
  <c r="S136" i="25"/>
  <c r="R136" i="25"/>
  <c r="Q136" i="25"/>
  <c r="S135" i="25"/>
  <c r="R135" i="25"/>
  <c r="Q135" i="25"/>
  <c r="S134" i="25"/>
  <c r="R134" i="25"/>
  <c r="Q134" i="25"/>
  <c r="S133" i="25"/>
  <c r="R133" i="25"/>
  <c r="Q133" i="25"/>
  <c r="S132" i="25"/>
  <c r="R132" i="25"/>
  <c r="Q132" i="25"/>
  <c r="S131" i="25"/>
  <c r="R131" i="25"/>
  <c r="Q131" i="25"/>
  <c r="S130" i="25"/>
  <c r="R130" i="25"/>
  <c r="Q130" i="25"/>
  <c r="S129" i="25"/>
  <c r="R129" i="25"/>
  <c r="Q129" i="25"/>
  <c r="S128" i="25"/>
  <c r="R128" i="25"/>
  <c r="Q128" i="25"/>
  <c r="S127" i="25"/>
  <c r="R127" i="25"/>
  <c r="Q127" i="25"/>
  <c r="S126" i="25"/>
  <c r="R126" i="25"/>
  <c r="Q126" i="25"/>
  <c r="S125" i="25"/>
  <c r="R125" i="25"/>
  <c r="Q125" i="25"/>
  <c r="S124" i="25"/>
  <c r="R124" i="25"/>
  <c r="Q124" i="25"/>
  <c r="S123" i="25"/>
  <c r="R123" i="25"/>
  <c r="Q123" i="25"/>
  <c r="S122" i="25"/>
  <c r="R122" i="25"/>
  <c r="Q122" i="25"/>
  <c r="S121" i="25"/>
  <c r="R121" i="25"/>
  <c r="Q121" i="25"/>
  <c r="S120" i="25"/>
  <c r="R120" i="25"/>
  <c r="Q120" i="25"/>
  <c r="S119" i="25"/>
  <c r="R119" i="25"/>
  <c r="Q119" i="25"/>
  <c r="S118" i="25"/>
  <c r="R118" i="25"/>
  <c r="Q118" i="25"/>
  <c r="S117" i="25"/>
  <c r="R117" i="25"/>
  <c r="Q117" i="25"/>
  <c r="S116" i="25"/>
  <c r="R116" i="25"/>
  <c r="Q116" i="25"/>
  <c r="S115" i="25"/>
  <c r="R115" i="25"/>
  <c r="Q115" i="25"/>
  <c r="S114" i="25"/>
  <c r="R114" i="25"/>
  <c r="Q114" i="25"/>
  <c r="S113" i="25"/>
  <c r="R113" i="25"/>
  <c r="Q113" i="25"/>
  <c r="S112" i="25"/>
  <c r="R112" i="25"/>
  <c r="Q112" i="25"/>
  <c r="S111" i="25"/>
  <c r="R111" i="25"/>
  <c r="Q111" i="25"/>
  <c r="S110" i="25"/>
  <c r="R110" i="25"/>
  <c r="Q110" i="25"/>
  <c r="S109" i="25"/>
  <c r="R109" i="25"/>
  <c r="Q109" i="25"/>
  <c r="S108" i="25"/>
  <c r="R108" i="25"/>
  <c r="Q108" i="25"/>
  <c r="S107" i="25"/>
  <c r="R107" i="25"/>
  <c r="Q107" i="25"/>
  <c r="S106" i="25"/>
  <c r="R106" i="25"/>
  <c r="Q106" i="25"/>
  <c r="S105" i="25"/>
  <c r="R105" i="25"/>
  <c r="Q105" i="25"/>
  <c r="S104" i="25"/>
  <c r="R104" i="25"/>
  <c r="Q104" i="25"/>
  <c r="S103" i="25"/>
  <c r="R103" i="25"/>
  <c r="Q103" i="25"/>
  <c r="S102" i="25"/>
  <c r="R102" i="25"/>
  <c r="Q102" i="25"/>
  <c r="S101" i="25"/>
  <c r="R101" i="25"/>
  <c r="Q101" i="25"/>
  <c r="S100" i="25"/>
  <c r="R100" i="25"/>
  <c r="Q100" i="25"/>
  <c r="S99" i="25"/>
  <c r="R99" i="25"/>
  <c r="Q99" i="25"/>
  <c r="S98" i="25"/>
  <c r="R98" i="25"/>
  <c r="Q98" i="25"/>
  <c r="S97" i="25"/>
  <c r="R97" i="25"/>
  <c r="Q97" i="25"/>
  <c r="T97" i="25" s="1"/>
  <c r="S96" i="25"/>
  <c r="R96" i="25"/>
  <c r="Q96" i="25"/>
  <c r="S95" i="25"/>
  <c r="R95" i="25"/>
  <c r="Q95" i="25"/>
  <c r="S94" i="25"/>
  <c r="R94" i="25"/>
  <c r="Q94" i="25"/>
  <c r="S93" i="25"/>
  <c r="R93" i="25"/>
  <c r="Q93" i="25"/>
  <c r="T93" i="25" s="1"/>
  <c r="S92" i="25"/>
  <c r="R92" i="25"/>
  <c r="Q92" i="25"/>
  <c r="S91" i="25"/>
  <c r="R91" i="25"/>
  <c r="Q91" i="25"/>
  <c r="S90" i="25"/>
  <c r="R90" i="25"/>
  <c r="Q90" i="25"/>
  <c r="S89" i="25"/>
  <c r="R89" i="25"/>
  <c r="Q89" i="25"/>
  <c r="T89" i="25" s="1"/>
  <c r="S88" i="25"/>
  <c r="R88" i="25"/>
  <c r="Q88" i="25"/>
  <c r="S87" i="25"/>
  <c r="R87" i="25"/>
  <c r="Q87" i="25"/>
  <c r="S86" i="25"/>
  <c r="R86" i="25"/>
  <c r="Q86" i="25"/>
  <c r="S85" i="25"/>
  <c r="R85" i="25"/>
  <c r="Q85" i="25"/>
  <c r="T85" i="25" s="1"/>
  <c r="S84" i="25"/>
  <c r="R84" i="25"/>
  <c r="Q84" i="25"/>
  <c r="S83" i="25"/>
  <c r="R83" i="25"/>
  <c r="Q83" i="25"/>
  <c r="S82" i="25"/>
  <c r="R82" i="25"/>
  <c r="Q82" i="25"/>
  <c r="S81" i="25"/>
  <c r="R81" i="25"/>
  <c r="Q81" i="25"/>
  <c r="T81" i="25" s="1"/>
  <c r="S80" i="25"/>
  <c r="R80" i="25"/>
  <c r="Q80" i="25"/>
  <c r="S79" i="25"/>
  <c r="R79" i="25"/>
  <c r="Q79" i="25"/>
  <c r="S78" i="25"/>
  <c r="R78" i="25"/>
  <c r="Q78" i="25"/>
  <c r="S77" i="25"/>
  <c r="R77" i="25"/>
  <c r="Q77" i="25"/>
  <c r="T77" i="25" s="1"/>
  <c r="S76" i="25"/>
  <c r="R76" i="25"/>
  <c r="Q76" i="25"/>
  <c r="S75" i="25"/>
  <c r="R75" i="25"/>
  <c r="Q75" i="25"/>
  <c r="S74" i="25"/>
  <c r="R74" i="25"/>
  <c r="Q74" i="25"/>
  <c r="S73" i="25"/>
  <c r="R73" i="25"/>
  <c r="Q73" i="25"/>
  <c r="T73" i="25" s="1"/>
  <c r="S72" i="25"/>
  <c r="R72" i="25"/>
  <c r="Q72" i="25"/>
  <c r="S71" i="25"/>
  <c r="R71" i="25"/>
  <c r="Q71" i="25"/>
  <c r="S70" i="25"/>
  <c r="R70" i="25"/>
  <c r="Q70" i="25"/>
  <c r="S69" i="25"/>
  <c r="R69" i="25"/>
  <c r="Q69" i="25"/>
  <c r="T69" i="25" s="1"/>
  <c r="S68" i="25"/>
  <c r="R68" i="25"/>
  <c r="Q68" i="25"/>
  <c r="S67" i="25"/>
  <c r="R67" i="25"/>
  <c r="Q67" i="25"/>
  <c r="S66" i="25"/>
  <c r="R66" i="25"/>
  <c r="Q66" i="25"/>
  <c r="S65" i="25"/>
  <c r="R65" i="25"/>
  <c r="Q65" i="25"/>
  <c r="T65" i="25" s="1"/>
  <c r="S64" i="25"/>
  <c r="R64" i="25"/>
  <c r="Q64" i="25"/>
  <c r="S63" i="25"/>
  <c r="R63" i="25"/>
  <c r="Q63" i="25"/>
  <c r="S62" i="25"/>
  <c r="R62" i="25"/>
  <c r="Q62" i="25"/>
  <c r="S61" i="25"/>
  <c r="R61" i="25"/>
  <c r="Q61" i="25"/>
  <c r="T61" i="25" s="1"/>
  <c r="S60" i="25"/>
  <c r="R60" i="25"/>
  <c r="Q60" i="25"/>
  <c r="S59" i="25"/>
  <c r="R59" i="25"/>
  <c r="Q59" i="25"/>
  <c r="S58" i="25"/>
  <c r="R58" i="25"/>
  <c r="Q58" i="25"/>
  <c r="S57" i="25"/>
  <c r="R57" i="25"/>
  <c r="Q57" i="25"/>
  <c r="T57" i="25" s="1"/>
  <c r="S56" i="25"/>
  <c r="R56" i="25"/>
  <c r="Q56" i="25"/>
  <c r="S55" i="25"/>
  <c r="R55" i="25"/>
  <c r="Q55" i="25"/>
  <c r="S54" i="25"/>
  <c r="R54" i="25"/>
  <c r="Q54" i="25"/>
  <c r="S53" i="25"/>
  <c r="R53" i="25"/>
  <c r="Q53" i="25"/>
  <c r="T53" i="25" s="1"/>
  <c r="S52" i="25"/>
  <c r="R52" i="25"/>
  <c r="Q52" i="25"/>
  <c r="S51" i="25"/>
  <c r="R51" i="25"/>
  <c r="Q51" i="25"/>
  <c r="S50" i="25"/>
  <c r="R50" i="25"/>
  <c r="Q50" i="25"/>
  <c r="S49" i="25"/>
  <c r="R49" i="25"/>
  <c r="Q49" i="25"/>
  <c r="T49" i="25" s="1"/>
  <c r="S48" i="25"/>
  <c r="R48" i="25"/>
  <c r="Q48" i="25"/>
  <c r="S47" i="25"/>
  <c r="R47" i="25"/>
  <c r="Q47" i="25"/>
  <c r="S46" i="25"/>
  <c r="R46" i="25"/>
  <c r="Q46" i="25"/>
  <c r="S45" i="25"/>
  <c r="R45" i="25"/>
  <c r="Q45" i="25"/>
  <c r="T45" i="25" s="1"/>
  <c r="S44" i="25"/>
  <c r="R44" i="25"/>
  <c r="Q44" i="25"/>
  <c r="S43" i="25"/>
  <c r="R43" i="25"/>
  <c r="Q43" i="25"/>
  <c r="S42" i="25"/>
  <c r="R42" i="25"/>
  <c r="Q42" i="25"/>
  <c r="S41" i="25"/>
  <c r="R41" i="25"/>
  <c r="Q41" i="25"/>
  <c r="T41" i="25" s="1"/>
  <c r="S40" i="25"/>
  <c r="R40" i="25"/>
  <c r="Q40" i="25"/>
  <c r="S39" i="25"/>
  <c r="R39" i="25"/>
  <c r="Q39" i="25"/>
  <c r="S38" i="25"/>
  <c r="R38" i="25"/>
  <c r="Q38" i="25"/>
  <c r="S37" i="25"/>
  <c r="R37" i="25"/>
  <c r="Q37" i="25"/>
  <c r="T37" i="25" s="1"/>
  <c r="S36" i="25"/>
  <c r="R36" i="25"/>
  <c r="Q36" i="25"/>
  <c r="S35" i="25"/>
  <c r="R35" i="25"/>
  <c r="Q35" i="25"/>
  <c r="S34" i="25"/>
  <c r="R34" i="25"/>
  <c r="Q34" i="25"/>
  <c r="S33" i="25"/>
  <c r="R33" i="25"/>
  <c r="Q33" i="25"/>
  <c r="T33" i="25" s="1"/>
  <c r="S32" i="25"/>
  <c r="R32" i="25"/>
  <c r="Q32" i="25"/>
  <c r="S31" i="25"/>
  <c r="R31" i="25"/>
  <c r="Q31" i="25"/>
  <c r="S30" i="25"/>
  <c r="R30" i="25"/>
  <c r="Q30" i="25"/>
  <c r="S29" i="25"/>
  <c r="R29" i="25"/>
  <c r="Q29" i="25"/>
  <c r="T29" i="25" s="1"/>
  <c r="S28" i="25"/>
  <c r="R28" i="25"/>
  <c r="Q28" i="25"/>
  <c r="S27" i="25"/>
  <c r="R27" i="25"/>
  <c r="Q27" i="25"/>
  <c r="S26" i="25"/>
  <c r="R26" i="25"/>
  <c r="Q26" i="25"/>
  <c r="S25" i="25"/>
  <c r="R25" i="25"/>
  <c r="Q25" i="25"/>
  <c r="T25" i="25" s="1"/>
  <c r="S24" i="25"/>
  <c r="R24" i="25"/>
  <c r="Q24" i="25"/>
  <c r="S23" i="25"/>
  <c r="R23" i="25"/>
  <c r="Q23" i="25"/>
  <c r="S22" i="25"/>
  <c r="R22" i="25"/>
  <c r="Q22" i="25"/>
  <c r="S21" i="25"/>
  <c r="R21" i="25"/>
  <c r="Q21" i="25"/>
  <c r="T21" i="25" s="1"/>
  <c r="S20" i="25"/>
  <c r="R20" i="25"/>
  <c r="Q20" i="25"/>
  <c r="S19" i="25"/>
  <c r="R19" i="25"/>
  <c r="Q19" i="25"/>
  <c r="S18" i="25"/>
  <c r="R18" i="25"/>
  <c r="Q18" i="25"/>
  <c r="S17" i="25"/>
  <c r="R17" i="25"/>
  <c r="Q17" i="25"/>
  <c r="T17" i="25" s="1"/>
  <c r="S16" i="25"/>
  <c r="R16" i="25"/>
  <c r="Q16" i="25"/>
  <c r="S15" i="25"/>
  <c r="R15" i="25"/>
  <c r="Q15" i="25"/>
  <c r="S14" i="25"/>
  <c r="R14" i="25"/>
  <c r="Q14" i="25"/>
  <c r="S13" i="25"/>
  <c r="R13" i="25"/>
  <c r="Q13" i="25"/>
  <c r="T13" i="25" s="1"/>
  <c r="S12" i="25"/>
  <c r="R12" i="25"/>
  <c r="Q12" i="25"/>
  <c r="T11" i="25"/>
  <c r="S10" i="25"/>
  <c r="R10" i="25"/>
  <c r="Q10" i="25"/>
  <c r="S9" i="25"/>
  <c r="S248" i="25" s="1"/>
  <c r="R9" i="25"/>
  <c r="Q9" i="25"/>
  <c r="T23" i="25" l="1"/>
  <c r="T27" i="25"/>
  <c r="T31" i="25"/>
  <c r="T43" i="25"/>
  <c r="T55" i="25"/>
  <c r="R248" i="25"/>
  <c r="T14" i="25"/>
  <c r="T18" i="25"/>
  <c r="T22" i="25"/>
  <c r="T26" i="25"/>
  <c r="T30" i="25"/>
  <c r="T34" i="25"/>
  <c r="T38" i="25"/>
  <c r="T42" i="25"/>
  <c r="T46" i="25"/>
  <c r="T50" i="25"/>
  <c r="T54" i="25"/>
  <c r="T58" i="25"/>
  <c r="T62" i="25"/>
  <c r="T66" i="25"/>
  <c r="T70" i="25"/>
  <c r="T74" i="25"/>
  <c r="T78" i="25"/>
  <c r="T82" i="25"/>
  <c r="T86" i="25"/>
  <c r="T90" i="25"/>
  <c r="T94" i="25"/>
  <c r="T98" i="25"/>
  <c r="T10" i="25"/>
  <c r="T12" i="25"/>
  <c r="T16" i="25"/>
  <c r="T20" i="25"/>
  <c r="T24" i="25"/>
  <c r="T28" i="25"/>
  <c r="T32" i="25"/>
  <c r="T36" i="25"/>
  <c r="T40" i="25"/>
  <c r="T44" i="25"/>
  <c r="T48" i="25"/>
  <c r="T52" i="25"/>
  <c r="T56" i="25"/>
  <c r="T60" i="25"/>
  <c r="T64" i="25"/>
  <c r="T68" i="25"/>
  <c r="T72" i="25"/>
  <c r="T76" i="25"/>
  <c r="T80" i="25"/>
  <c r="T84" i="25"/>
  <c r="T88" i="25"/>
  <c r="T92" i="25"/>
  <c r="T96" i="25"/>
  <c r="Q248" i="25"/>
  <c r="T15" i="25"/>
  <c r="T19" i="25"/>
  <c r="T35" i="25"/>
  <c r="T39" i="25"/>
  <c r="T47" i="25"/>
  <c r="T51" i="25"/>
  <c r="T59" i="25"/>
  <c r="T63" i="25"/>
  <c r="T67" i="25"/>
  <c r="T71" i="25"/>
  <c r="T75" i="25"/>
  <c r="T79" i="25"/>
  <c r="T83" i="25"/>
  <c r="T87" i="25"/>
  <c r="T91" i="25"/>
  <c r="T95" i="25"/>
  <c r="T99" i="25"/>
  <c r="T103" i="25"/>
  <c r="T107" i="25"/>
  <c r="T111" i="25"/>
  <c r="T115" i="25"/>
  <c r="T119" i="25"/>
  <c r="T123" i="25"/>
  <c r="T127" i="25"/>
  <c r="T131" i="25"/>
  <c r="T135" i="25"/>
  <c r="T139" i="25"/>
  <c r="T143" i="25"/>
  <c r="T147" i="25"/>
  <c r="T151" i="25"/>
  <c r="T155" i="25"/>
  <c r="T159" i="25"/>
  <c r="T163" i="25"/>
  <c r="T167" i="25"/>
  <c r="T171" i="25"/>
  <c r="T175" i="25"/>
  <c r="T179" i="25"/>
  <c r="T183" i="25"/>
  <c r="T187" i="25"/>
  <c r="T191" i="25"/>
  <c r="T195" i="25"/>
  <c r="T199" i="25"/>
  <c r="T203" i="25"/>
  <c r="T207" i="25"/>
  <c r="T211" i="25"/>
  <c r="T215" i="25"/>
  <c r="T219" i="25"/>
  <c r="T223" i="25"/>
  <c r="T227" i="25"/>
  <c r="T231" i="25"/>
  <c r="T235" i="25"/>
  <c r="T239" i="25"/>
  <c r="T243" i="25"/>
  <c r="T106" i="25"/>
  <c r="T110" i="25"/>
  <c r="T122" i="25"/>
  <c r="T126" i="25"/>
  <c r="T130" i="25"/>
  <c r="T134" i="25"/>
  <c r="T142" i="25"/>
  <c r="T154" i="25"/>
  <c r="T166" i="25"/>
  <c r="T174" i="25"/>
  <c r="T186" i="25"/>
  <c r="T198" i="25"/>
  <c r="T206" i="25"/>
  <c r="T214" i="25"/>
  <c r="T218" i="25"/>
  <c r="T222" i="25"/>
  <c r="T226" i="25"/>
  <c r="T230" i="25"/>
  <c r="T234" i="25"/>
  <c r="T238" i="25"/>
  <c r="T242" i="25"/>
  <c r="T246" i="25"/>
  <c r="T9" i="25"/>
  <c r="T248" i="25" s="1"/>
  <c r="V50" i="10" s="1"/>
  <c r="T101" i="25"/>
  <c r="T105" i="25"/>
  <c r="T109" i="25"/>
  <c r="T113" i="25"/>
  <c r="T117" i="25"/>
  <c r="T121" i="25"/>
  <c r="T125" i="25"/>
  <c r="T129" i="25"/>
  <c r="T133" i="25"/>
  <c r="T137" i="25"/>
  <c r="T141" i="25"/>
  <c r="T145" i="25"/>
  <c r="T149" i="25"/>
  <c r="T153" i="25"/>
  <c r="T157" i="25"/>
  <c r="T161" i="25"/>
  <c r="T100" i="25"/>
  <c r="T104" i="25"/>
  <c r="T108" i="25"/>
  <c r="T112" i="25"/>
  <c r="T116" i="25"/>
  <c r="T120" i="25"/>
  <c r="T124" i="25"/>
  <c r="T128" i="25"/>
  <c r="T132" i="25"/>
  <c r="T136" i="25"/>
  <c r="T140" i="25"/>
  <c r="T144" i="25"/>
  <c r="T148" i="25"/>
  <c r="T152" i="25"/>
  <c r="T156" i="25"/>
  <c r="T160" i="25"/>
  <c r="T164" i="25"/>
  <c r="T168" i="25"/>
  <c r="T172" i="25"/>
  <c r="T176" i="25"/>
  <c r="T180" i="25"/>
  <c r="T184" i="25"/>
  <c r="T188" i="25"/>
  <c r="T192" i="25"/>
  <c r="T196" i="25"/>
  <c r="T200" i="25"/>
  <c r="T204" i="25"/>
  <c r="T208" i="25"/>
  <c r="T212" i="25"/>
  <c r="T216" i="25"/>
  <c r="T220" i="25"/>
  <c r="T224" i="25"/>
  <c r="T228" i="25"/>
  <c r="T232" i="25"/>
  <c r="T236" i="25"/>
  <c r="T240" i="25"/>
  <c r="T244" i="25"/>
  <c r="T102" i="25"/>
  <c r="T114" i="25"/>
  <c r="T118" i="25"/>
  <c r="T138" i="25"/>
  <c r="T146" i="25"/>
  <c r="T150" i="25"/>
  <c r="T158" i="25"/>
  <c r="T162" i="25"/>
  <c r="T170" i="25"/>
  <c r="T178" i="25"/>
  <c r="T182" i="25"/>
  <c r="T190" i="25"/>
  <c r="T194" i="25"/>
  <c r="T202" i="25"/>
  <c r="T210" i="25"/>
  <c r="T165" i="25"/>
  <c r="T169" i="25"/>
  <c r="T173" i="25"/>
  <c r="T177" i="25"/>
  <c r="T181" i="25"/>
  <c r="T185" i="25"/>
  <c r="T189" i="25"/>
  <c r="T193" i="25"/>
  <c r="T197" i="25"/>
  <c r="T201" i="25"/>
  <c r="T205" i="25"/>
  <c r="T209" i="25"/>
  <c r="T213" i="25"/>
  <c r="T217" i="25"/>
  <c r="T221" i="25"/>
  <c r="T225" i="25"/>
  <c r="T229" i="25"/>
  <c r="T233" i="25"/>
  <c r="T237" i="25"/>
  <c r="T241" i="25"/>
  <c r="T245" i="25"/>
  <c r="X38" i="10" l="1"/>
  <c r="X38" i="11" s="1"/>
  <c r="X29" i="10"/>
  <c r="T252" i="25"/>
  <c r="N35" i="5" l="1"/>
  <c r="M43" i="5"/>
  <c r="M31" i="5"/>
  <c r="N29" i="5"/>
  <c r="M29" i="5"/>
  <c r="L29" i="5"/>
  <c r="K253" i="23" l="1"/>
  <c r="J253" i="23"/>
  <c r="I253" i="23"/>
  <c r="S251" i="23"/>
  <c r="R251" i="23"/>
  <c r="Q251" i="23"/>
  <c r="S250" i="23"/>
  <c r="R250" i="23"/>
  <c r="Q250" i="23"/>
  <c r="S249" i="23"/>
  <c r="R249" i="23"/>
  <c r="Q249" i="23"/>
  <c r="S248" i="23"/>
  <c r="R248" i="23"/>
  <c r="Q248" i="23"/>
  <c r="S247" i="23"/>
  <c r="R247" i="23"/>
  <c r="Q247" i="23"/>
  <c r="S246" i="23"/>
  <c r="R246" i="23"/>
  <c r="Q246" i="23"/>
  <c r="S245" i="23"/>
  <c r="R245" i="23"/>
  <c r="Q245" i="23"/>
  <c r="S244" i="23"/>
  <c r="R244" i="23"/>
  <c r="Q244" i="23"/>
  <c r="S243" i="23"/>
  <c r="R243" i="23"/>
  <c r="Q243" i="23"/>
  <c r="S242" i="23"/>
  <c r="R242" i="23"/>
  <c r="Q242" i="23"/>
  <c r="S241" i="23"/>
  <c r="R241" i="23"/>
  <c r="Q241" i="23"/>
  <c r="S240" i="23"/>
  <c r="R240" i="23"/>
  <c r="Q240" i="23"/>
  <c r="S239" i="23"/>
  <c r="R239" i="23"/>
  <c r="Q239" i="23"/>
  <c r="S238" i="23"/>
  <c r="R238" i="23"/>
  <c r="Q238" i="23"/>
  <c r="S237" i="23"/>
  <c r="R237" i="23"/>
  <c r="Q237" i="23"/>
  <c r="S236" i="23"/>
  <c r="R236" i="23"/>
  <c r="Q236" i="23"/>
  <c r="S235" i="23"/>
  <c r="R235" i="23"/>
  <c r="Q235" i="23"/>
  <c r="S234" i="23"/>
  <c r="R234" i="23"/>
  <c r="Q234" i="23"/>
  <c r="S233" i="23"/>
  <c r="R233" i="23"/>
  <c r="Q233" i="23"/>
  <c r="S232" i="23"/>
  <c r="R232" i="23"/>
  <c r="Q232" i="23"/>
  <c r="S231" i="23"/>
  <c r="R231" i="23"/>
  <c r="Q231" i="23"/>
  <c r="S230" i="23"/>
  <c r="R230" i="23"/>
  <c r="Q230" i="23"/>
  <c r="S229" i="23"/>
  <c r="R229" i="23"/>
  <c r="Q229" i="23"/>
  <c r="S228" i="23"/>
  <c r="R228" i="23"/>
  <c r="Q228" i="23"/>
  <c r="S227" i="23"/>
  <c r="R227" i="23"/>
  <c r="Q227" i="23"/>
  <c r="S226" i="23"/>
  <c r="R226" i="23"/>
  <c r="Q226" i="23"/>
  <c r="S225" i="23"/>
  <c r="R225" i="23"/>
  <c r="Q225" i="23"/>
  <c r="S224" i="23"/>
  <c r="R224" i="23"/>
  <c r="Q224" i="23"/>
  <c r="S223" i="23"/>
  <c r="R223" i="23"/>
  <c r="Q223" i="23"/>
  <c r="S222" i="23"/>
  <c r="R222" i="23"/>
  <c r="Q222" i="23"/>
  <c r="S221" i="23"/>
  <c r="R221" i="23"/>
  <c r="Q221" i="23"/>
  <c r="S220" i="23"/>
  <c r="R220" i="23"/>
  <c r="Q220" i="23"/>
  <c r="S219" i="23"/>
  <c r="R219" i="23"/>
  <c r="Q219" i="23"/>
  <c r="S218" i="23"/>
  <c r="R218" i="23"/>
  <c r="Q218" i="23"/>
  <c r="S217" i="23"/>
  <c r="R217" i="23"/>
  <c r="Q217" i="23"/>
  <c r="S216" i="23"/>
  <c r="R216" i="23"/>
  <c r="Q216" i="23"/>
  <c r="S215" i="23"/>
  <c r="R215" i="23"/>
  <c r="Q215" i="23"/>
  <c r="S214" i="23"/>
  <c r="R214" i="23"/>
  <c r="Q214" i="23"/>
  <c r="S213" i="23"/>
  <c r="R213" i="23"/>
  <c r="Q213" i="23"/>
  <c r="S212" i="23"/>
  <c r="R212" i="23"/>
  <c r="Q212" i="23"/>
  <c r="S211" i="23"/>
  <c r="R211" i="23"/>
  <c r="Q211" i="23"/>
  <c r="S210" i="23"/>
  <c r="R210" i="23"/>
  <c r="Q210" i="23"/>
  <c r="S209" i="23"/>
  <c r="R209" i="23"/>
  <c r="Q209" i="23"/>
  <c r="S208" i="23"/>
  <c r="R208" i="23"/>
  <c r="Q208" i="23"/>
  <c r="S207" i="23"/>
  <c r="R207" i="23"/>
  <c r="Q207" i="23"/>
  <c r="S206" i="23"/>
  <c r="R206" i="23"/>
  <c r="Q206" i="23"/>
  <c r="S205" i="23"/>
  <c r="R205" i="23"/>
  <c r="Q205" i="23"/>
  <c r="S204" i="23"/>
  <c r="R204" i="23"/>
  <c r="Q204" i="23"/>
  <c r="S203" i="23"/>
  <c r="R203" i="23"/>
  <c r="Q203" i="23"/>
  <c r="S202" i="23"/>
  <c r="R202" i="23"/>
  <c r="Q202" i="23"/>
  <c r="S201" i="23"/>
  <c r="R201" i="23"/>
  <c r="Q201" i="23"/>
  <c r="S200" i="23"/>
  <c r="R200" i="23"/>
  <c r="Q200" i="23"/>
  <c r="S199" i="23"/>
  <c r="R199" i="23"/>
  <c r="Q199" i="23"/>
  <c r="S198" i="23"/>
  <c r="R198" i="23"/>
  <c r="Q198" i="23"/>
  <c r="S197" i="23"/>
  <c r="R197" i="23"/>
  <c r="Q197" i="23"/>
  <c r="S196" i="23"/>
  <c r="R196" i="23"/>
  <c r="Q196" i="23"/>
  <c r="S195" i="23"/>
  <c r="R195" i="23"/>
  <c r="Q195" i="23"/>
  <c r="S194" i="23"/>
  <c r="R194" i="23"/>
  <c r="Q194" i="23"/>
  <c r="S193" i="23"/>
  <c r="R193" i="23"/>
  <c r="Q193" i="23"/>
  <c r="S192" i="23"/>
  <c r="R192" i="23"/>
  <c r="Q192" i="23"/>
  <c r="S191" i="23"/>
  <c r="R191" i="23"/>
  <c r="Q191" i="23"/>
  <c r="S190" i="23"/>
  <c r="R190" i="23"/>
  <c r="Q190" i="23"/>
  <c r="S189" i="23"/>
  <c r="R189" i="23"/>
  <c r="Q189" i="23"/>
  <c r="S188" i="23"/>
  <c r="R188" i="23"/>
  <c r="Q188" i="23"/>
  <c r="S187" i="23"/>
  <c r="R187" i="23"/>
  <c r="Q187" i="23"/>
  <c r="S186" i="23"/>
  <c r="R186" i="23"/>
  <c r="Q186" i="23"/>
  <c r="S185" i="23"/>
  <c r="R185" i="23"/>
  <c r="Q185" i="23"/>
  <c r="S184" i="23"/>
  <c r="R184" i="23"/>
  <c r="Q184" i="23"/>
  <c r="S183" i="23"/>
  <c r="R183" i="23"/>
  <c r="Q183" i="23"/>
  <c r="S182" i="23"/>
  <c r="R182" i="23"/>
  <c r="Q182" i="23"/>
  <c r="S181" i="23"/>
  <c r="R181" i="23"/>
  <c r="Q181" i="23"/>
  <c r="S180" i="23"/>
  <c r="R180" i="23"/>
  <c r="Q180" i="23"/>
  <c r="S179" i="23"/>
  <c r="R179" i="23"/>
  <c r="Q179" i="23"/>
  <c r="S178" i="23"/>
  <c r="R178" i="23"/>
  <c r="Q178" i="23"/>
  <c r="S177" i="23"/>
  <c r="R177" i="23"/>
  <c r="Q177" i="23"/>
  <c r="S176" i="23"/>
  <c r="R176" i="23"/>
  <c r="Q176" i="23"/>
  <c r="S175" i="23"/>
  <c r="R175" i="23"/>
  <c r="Q175" i="23"/>
  <c r="S174" i="23"/>
  <c r="R174" i="23"/>
  <c r="Q174" i="23"/>
  <c r="S173" i="23"/>
  <c r="R173" i="23"/>
  <c r="Q173" i="23"/>
  <c r="S172" i="23"/>
  <c r="R172" i="23"/>
  <c r="Q172" i="23"/>
  <c r="S171" i="23"/>
  <c r="R171" i="23"/>
  <c r="Q171" i="23"/>
  <c r="S170" i="23"/>
  <c r="R170" i="23"/>
  <c r="Q170" i="23"/>
  <c r="S169" i="23"/>
  <c r="R169" i="23"/>
  <c r="Q169" i="23"/>
  <c r="S168" i="23"/>
  <c r="R168" i="23"/>
  <c r="T168" i="23" s="1"/>
  <c r="Q168" i="23"/>
  <c r="S167" i="23"/>
  <c r="R167" i="23"/>
  <c r="T167" i="23" s="1"/>
  <c r="Q167" i="23"/>
  <c r="S166" i="23"/>
  <c r="R166" i="23"/>
  <c r="T166" i="23" s="1"/>
  <c r="Q166" i="23"/>
  <c r="S165" i="23"/>
  <c r="R165" i="23"/>
  <c r="T165" i="23" s="1"/>
  <c r="Q165" i="23"/>
  <c r="S164" i="23"/>
  <c r="R164" i="23"/>
  <c r="T164" i="23" s="1"/>
  <c r="Q164" i="23"/>
  <c r="S163" i="23"/>
  <c r="R163" i="23"/>
  <c r="T163" i="23" s="1"/>
  <c r="Q163" i="23"/>
  <c r="S162" i="23"/>
  <c r="R162" i="23"/>
  <c r="T162" i="23" s="1"/>
  <c r="Q162" i="23"/>
  <c r="S161" i="23"/>
  <c r="R161" i="23"/>
  <c r="T161" i="23" s="1"/>
  <c r="Q161" i="23"/>
  <c r="S160" i="23"/>
  <c r="R160" i="23"/>
  <c r="T160" i="23" s="1"/>
  <c r="Q160" i="23"/>
  <c r="S159" i="23"/>
  <c r="R159" i="23"/>
  <c r="T159" i="23" s="1"/>
  <c r="Q159" i="23"/>
  <c r="S158" i="23"/>
  <c r="R158" i="23"/>
  <c r="T158" i="23" s="1"/>
  <c r="Q158" i="23"/>
  <c r="S157" i="23"/>
  <c r="R157" i="23"/>
  <c r="T157" i="23" s="1"/>
  <c r="Q157" i="23"/>
  <c r="S156" i="23"/>
  <c r="R156" i="23"/>
  <c r="T156" i="23" s="1"/>
  <c r="Q156" i="23"/>
  <c r="S155" i="23"/>
  <c r="R155" i="23"/>
  <c r="T155" i="23" s="1"/>
  <c r="Q155" i="23"/>
  <c r="S154" i="23"/>
  <c r="R154" i="23"/>
  <c r="T154" i="23" s="1"/>
  <c r="Q154" i="23"/>
  <c r="S153" i="23"/>
  <c r="R153" i="23"/>
  <c r="T153" i="23" s="1"/>
  <c r="Q153" i="23"/>
  <c r="S152" i="23"/>
  <c r="R152" i="23"/>
  <c r="T152" i="23" s="1"/>
  <c r="Q152" i="23"/>
  <c r="S151" i="23"/>
  <c r="R151" i="23"/>
  <c r="T151" i="23" s="1"/>
  <c r="Q151" i="23"/>
  <c r="S150" i="23"/>
  <c r="R150" i="23"/>
  <c r="T150" i="23" s="1"/>
  <c r="Q150" i="23"/>
  <c r="S149" i="23"/>
  <c r="R149" i="23"/>
  <c r="T149" i="23" s="1"/>
  <c r="Q149" i="23"/>
  <c r="S148" i="23"/>
  <c r="R148" i="23"/>
  <c r="T148" i="23" s="1"/>
  <c r="Q148" i="23"/>
  <c r="S147" i="23"/>
  <c r="R147" i="23"/>
  <c r="T147" i="23" s="1"/>
  <c r="Q147" i="23"/>
  <c r="S146" i="23"/>
  <c r="R146" i="23"/>
  <c r="T146" i="23" s="1"/>
  <c r="Q146" i="23"/>
  <c r="S145" i="23"/>
  <c r="R145" i="23"/>
  <c r="T145" i="23" s="1"/>
  <c r="Q145" i="23"/>
  <c r="S144" i="23"/>
  <c r="R144" i="23"/>
  <c r="T144" i="23" s="1"/>
  <c r="Q144" i="23"/>
  <c r="S143" i="23"/>
  <c r="R143" i="23"/>
  <c r="T143" i="23" s="1"/>
  <c r="Q143" i="23"/>
  <c r="S142" i="23"/>
  <c r="R142" i="23"/>
  <c r="T142" i="23" s="1"/>
  <c r="Q142" i="23"/>
  <c r="S141" i="23"/>
  <c r="R141" i="23"/>
  <c r="T141" i="23" s="1"/>
  <c r="Q141" i="23"/>
  <c r="S140" i="23"/>
  <c r="R140" i="23"/>
  <c r="T140" i="23" s="1"/>
  <c r="Q140" i="23"/>
  <c r="S139" i="23"/>
  <c r="R139" i="23"/>
  <c r="T139" i="23" s="1"/>
  <c r="Q139" i="23"/>
  <c r="S138" i="23"/>
  <c r="R138" i="23"/>
  <c r="T138" i="23" s="1"/>
  <c r="Q138" i="23"/>
  <c r="S137" i="23"/>
  <c r="R137" i="23"/>
  <c r="T137" i="23" s="1"/>
  <c r="Q137" i="23"/>
  <c r="S136" i="23"/>
  <c r="R136" i="23"/>
  <c r="T136" i="23" s="1"/>
  <c r="Q136" i="23"/>
  <c r="S135" i="23"/>
  <c r="R135" i="23"/>
  <c r="T135" i="23" s="1"/>
  <c r="Q135" i="23"/>
  <c r="S134" i="23"/>
  <c r="R134" i="23"/>
  <c r="T134" i="23" s="1"/>
  <c r="Q134" i="23"/>
  <c r="S133" i="23"/>
  <c r="R133" i="23"/>
  <c r="T133" i="23" s="1"/>
  <c r="Q133" i="23"/>
  <c r="S132" i="23"/>
  <c r="R132" i="23"/>
  <c r="T132" i="23" s="1"/>
  <c r="Q132" i="23"/>
  <c r="S131" i="23"/>
  <c r="R131" i="23"/>
  <c r="T131" i="23" s="1"/>
  <c r="Q131" i="23"/>
  <c r="S130" i="23"/>
  <c r="R130" i="23"/>
  <c r="T130" i="23" s="1"/>
  <c r="Q130" i="23"/>
  <c r="S129" i="23"/>
  <c r="R129" i="23"/>
  <c r="T129" i="23" s="1"/>
  <c r="Q129" i="23"/>
  <c r="S128" i="23"/>
  <c r="R128" i="23"/>
  <c r="T128" i="23" s="1"/>
  <c r="Q128" i="23"/>
  <c r="S127" i="23"/>
  <c r="R127" i="23"/>
  <c r="T127" i="23" s="1"/>
  <c r="Q127" i="23"/>
  <c r="S126" i="23"/>
  <c r="R126" i="23"/>
  <c r="T126" i="23" s="1"/>
  <c r="Q126" i="23"/>
  <c r="S125" i="23"/>
  <c r="R125" i="23"/>
  <c r="T125" i="23" s="1"/>
  <c r="Q125" i="23"/>
  <c r="S124" i="23"/>
  <c r="R124" i="23"/>
  <c r="T124" i="23" s="1"/>
  <c r="Q124" i="23"/>
  <c r="S123" i="23"/>
  <c r="R123" i="23"/>
  <c r="T123" i="23" s="1"/>
  <c r="Q123" i="23"/>
  <c r="S122" i="23"/>
  <c r="R122" i="23"/>
  <c r="T122" i="23" s="1"/>
  <c r="Q122" i="23"/>
  <c r="S121" i="23"/>
  <c r="R121" i="23"/>
  <c r="T121" i="23" s="1"/>
  <c r="Q121" i="23"/>
  <c r="S120" i="23"/>
  <c r="R120" i="23"/>
  <c r="T120" i="23" s="1"/>
  <c r="Q120" i="23"/>
  <c r="S119" i="23"/>
  <c r="R119" i="23"/>
  <c r="T119" i="23" s="1"/>
  <c r="Q119" i="23"/>
  <c r="S118" i="23"/>
  <c r="R118" i="23"/>
  <c r="T118" i="23" s="1"/>
  <c r="Q118" i="23"/>
  <c r="S117" i="23"/>
  <c r="R117" i="23"/>
  <c r="T117" i="23" s="1"/>
  <c r="Q117" i="23"/>
  <c r="S116" i="23"/>
  <c r="R116" i="23"/>
  <c r="T116" i="23" s="1"/>
  <c r="Q116" i="23"/>
  <c r="S115" i="23"/>
  <c r="R115" i="23"/>
  <c r="T115" i="23" s="1"/>
  <c r="Q115" i="23"/>
  <c r="S114" i="23"/>
  <c r="R114" i="23"/>
  <c r="T114" i="23" s="1"/>
  <c r="Q114" i="23"/>
  <c r="S113" i="23"/>
  <c r="R113" i="23"/>
  <c r="T113" i="23" s="1"/>
  <c r="Q113" i="23"/>
  <c r="S112" i="23"/>
  <c r="R112" i="23"/>
  <c r="T112" i="23" s="1"/>
  <c r="Q112" i="23"/>
  <c r="S111" i="23"/>
  <c r="R111" i="23"/>
  <c r="T111" i="23" s="1"/>
  <c r="Q111" i="23"/>
  <c r="S110" i="23"/>
  <c r="R110" i="23"/>
  <c r="T110" i="23" s="1"/>
  <c r="Q110" i="23"/>
  <c r="S109" i="23"/>
  <c r="R109" i="23"/>
  <c r="T109" i="23" s="1"/>
  <c r="Q109" i="23"/>
  <c r="S108" i="23"/>
  <c r="R108" i="23"/>
  <c r="T108" i="23" s="1"/>
  <c r="Q108" i="23"/>
  <c r="S107" i="23"/>
  <c r="R107" i="23"/>
  <c r="T107" i="23" s="1"/>
  <c r="Q107" i="23"/>
  <c r="S106" i="23"/>
  <c r="R106" i="23"/>
  <c r="T106" i="23" s="1"/>
  <c r="Q106" i="23"/>
  <c r="S105" i="23"/>
  <c r="R105" i="23"/>
  <c r="T105" i="23" s="1"/>
  <c r="Q105" i="23"/>
  <c r="S104" i="23"/>
  <c r="R104" i="23"/>
  <c r="T104" i="23" s="1"/>
  <c r="Q104" i="23"/>
  <c r="S103" i="23"/>
  <c r="R103" i="23"/>
  <c r="T103" i="23" s="1"/>
  <c r="Q103" i="23"/>
  <c r="S102" i="23"/>
  <c r="R102" i="23"/>
  <c r="T102" i="23" s="1"/>
  <c r="Q102" i="23"/>
  <c r="S101" i="23"/>
  <c r="R101" i="23"/>
  <c r="T101" i="23" s="1"/>
  <c r="Q101" i="23"/>
  <c r="S100" i="23"/>
  <c r="R100" i="23"/>
  <c r="T100" i="23" s="1"/>
  <c r="Q100" i="23"/>
  <c r="S99" i="23"/>
  <c r="R99" i="23"/>
  <c r="T99" i="23" s="1"/>
  <c r="Q99" i="23"/>
  <c r="S98" i="23"/>
  <c r="R98" i="23"/>
  <c r="T98" i="23" s="1"/>
  <c r="Q98" i="23"/>
  <c r="S97" i="23"/>
  <c r="R97" i="23"/>
  <c r="T97" i="23" s="1"/>
  <c r="Q97" i="23"/>
  <c r="S96" i="23"/>
  <c r="R96" i="23"/>
  <c r="T96" i="23" s="1"/>
  <c r="Q96" i="23"/>
  <c r="S95" i="23"/>
  <c r="R95" i="23"/>
  <c r="T95" i="23" s="1"/>
  <c r="Q95" i="23"/>
  <c r="S94" i="23"/>
  <c r="R94" i="23"/>
  <c r="T94" i="23" s="1"/>
  <c r="Q94" i="23"/>
  <c r="S93" i="23"/>
  <c r="R93" i="23"/>
  <c r="T93" i="23" s="1"/>
  <c r="Q93" i="23"/>
  <c r="S92" i="23"/>
  <c r="R92" i="23"/>
  <c r="T92" i="23" s="1"/>
  <c r="Q92" i="23"/>
  <c r="S91" i="23"/>
  <c r="R91" i="23"/>
  <c r="T91" i="23" s="1"/>
  <c r="Q91" i="23"/>
  <c r="S90" i="23"/>
  <c r="R90" i="23"/>
  <c r="T90" i="23" s="1"/>
  <c r="Q90" i="23"/>
  <c r="S89" i="23"/>
  <c r="R89" i="23"/>
  <c r="T89" i="23" s="1"/>
  <c r="Q89" i="23"/>
  <c r="S88" i="23"/>
  <c r="R88" i="23"/>
  <c r="T88" i="23" s="1"/>
  <c r="Q88" i="23"/>
  <c r="S87" i="23"/>
  <c r="R87" i="23"/>
  <c r="T87" i="23" s="1"/>
  <c r="Q87" i="23"/>
  <c r="S86" i="23"/>
  <c r="R86" i="23"/>
  <c r="T86" i="23" s="1"/>
  <c r="Q86" i="23"/>
  <c r="S85" i="23"/>
  <c r="R85" i="23"/>
  <c r="T85" i="23" s="1"/>
  <c r="Q85" i="23"/>
  <c r="S84" i="23"/>
  <c r="R84" i="23"/>
  <c r="T84" i="23" s="1"/>
  <c r="Q84" i="23"/>
  <c r="S83" i="23"/>
  <c r="R83" i="23"/>
  <c r="T83" i="23" s="1"/>
  <c r="Q83" i="23"/>
  <c r="S82" i="23"/>
  <c r="R82" i="23"/>
  <c r="T82" i="23" s="1"/>
  <c r="Q82" i="23"/>
  <c r="S81" i="23"/>
  <c r="R81" i="23"/>
  <c r="T81" i="23" s="1"/>
  <c r="Q81" i="23"/>
  <c r="S80" i="23"/>
  <c r="R80" i="23"/>
  <c r="T80" i="23" s="1"/>
  <c r="Q80" i="23"/>
  <c r="S79" i="23"/>
  <c r="R79" i="23"/>
  <c r="T79" i="23" s="1"/>
  <c r="Q79" i="23"/>
  <c r="S78" i="23"/>
  <c r="R78" i="23"/>
  <c r="T78" i="23" s="1"/>
  <c r="Q78" i="23"/>
  <c r="S77" i="23"/>
  <c r="R77" i="23"/>
  <c r="T77" i="23" s="1"/>
  <c r="Q77" i="23"/>
  <c r="S76" i="23"/>
  <c r="R76" i="23"/>
  <c r="T76" i="23" s="1"/>
  <c r="Q76" i="23"/>
  <c r="S75" i="23"/>
  <c r="R75" i="23"/>
  <c r="T75" i="23" s="1"/>
  <c r="Q75" i="23"/>
  <c r="S74" i="23"/>
  <c r="R74" i="23"/>
  <c r="T74" i="23" s="1"/>
  <c r="Q74" i="23"/>
  <c r="S73" i="23"/>
  <c r="R73" i="23"/>
  <c r="T73" i="23" s="1"/>
  <c r="Q73" i="23"/>
  <c r="S72" i="23"/>
  <c r="R72" i="23"/>
  <c r="T72" i="23" s="1"/>
  <c r="Q72" i="23"/>
  <c r="S71" i="23"/>
  <c r="R71" i="23"/>
  <c r="T71" i="23" s="1"/>
  <c r="Q71" i="23"/>
  <c r="S70" i="23"/>
  <c r="R70" i="23"/>
  <c r="T70" i="23" s="1"/>
  <c r="Q70" i="23"/>
  <c r="S69" i="23"/>
  <c r="R69" i="23"/>
  <c r="T69" i="23" s="1"/>
  <c r="Q69" i="23"/>
  <c r="S68" i="23"/>
  <c r="R68" i="23"/>
  <c r="T68" i="23" s="1"/>
  <c r="Q68" i="23"/>
  <c r="S67" i="23"/>
  <c r="R67" i="23"/>
  <c r="T67" i="23" s="1"/>
  <c r="Q67" i="23"/>
  <c r="S66" i="23"/>
  <c r="R66" i="23"/>
  <c r="T66" i="23" s="1"/>
  <c r="Q66" i="23"/>
  <c r="S65" i="23"/>
  <c r="R65" i="23"/>
  <c r="T65" i="23" s="1"/>
  <c r="Q65" i="23"/>
  <c r="S64" i="23"/>
  <c r="R64" i="23"/>
  <c r="T64" i="23" s="1"/>
  <c r="Q64" i="23"/>
  <c r="S63" i="23"/>
  <c r="R63" i="23"/>
  <c r="T63" i="23" s="1"/>
  <c r="Q63" i="23"/>
  <c r="S62" i="23"/>
  <c r="R62" i="23"/>
  <c r="T62" i="23" s="1"/>
  <c r="Q62" i="23"/>
  <c r="S61" i="23"/>
  <c r="R61" i="23"/>
  <c r="T61" i="23" s="1"/>
  <c r="Q61" i="23"/>
  <c r="S60" i="23"/>
  <c r="R60" i="23"/>
  <c r="T60" i="23" s="1"/>
  <c r="Q60" i="23"/>
  <c r="S59" i="23"/>
  <c r="R59" i="23"/>
  <c r="T59" i="23" s="1"/>
  <c r="Q59" i="23"/>
  <c r="S58" i="23"/>
  <c r="R58" i="23"/>
  <c r="T58" i="23" s="1"/>
  <c r="Q58" i="23"/>
  <c r="S57" i="23"/>
  <c r="R57" i="23"/>
  <c r="T57" i="23" s="1"/>
  <c r="Q57" i="23"/>
  <c r="S56" i="23"/>
  <c r="R56" i="23"/>
  <c r="T56" i="23" s="1"/>
  <c r="Q56" i="23"/>
  <c r="S55" i="23"/>
  <c r="R55" i="23"/>
  <c r="T55" i="23" s="1"/>
  <c r="Q55" i="23"/>
  <c r="S54" i="23"/>
  <c r="R54" i="23"/>
  <c r="T54" i="23" s="1"/>
  <c r="Q54" i="23"/>
  <c r="S53" i="23"/>
  <c r="R53" i="23"/>
  <c r="T53" i="23" s="1"/>
  <c r="Q53" i="23"/>
  <c r="S52" i="23"/>
  <c r="R52" i="23"/>
  <c r="T52" i="23" s="1"/>
  <c r="Q52" i="23"/>
  <c r="S51" i="23"/>
  <c r="R51" i="23"/>
  <c r="T51" i="23" s="1"/>
  <c r="Q51" i="23"/>
  <c r="S50" i="23"/>
  <c r="R50" i="23"/>
  <c r="T50" i="23" s="1"/>
  <c r="Q50" i="23"/>
  <c r="S49" i="23"/>
  <c r="R49" i="23"/>
  <c r="T49" i="23" s="1"/>
  <c r="Q49" i="23"/>
  <c r="S48" i="23"/>
  <c r="R48" i="23"/>
  <c r="T48" i="23" s="1"/>
  <c r="Q48" i="23"/>
  <c r="S47" i="23"/>
  <c r="R47" i="23"/>
  <c r="T47" i="23" s="1"/>
  <c r="Q47" i="23"/>
  <c r="S46" i="23"/>
  <c r="R46" i="23"/>
  <c r="T46" i="23" s="1"/>
  <c r="Q46" i="23"/>
  <c r="S45" i="23"/>
  <c r="R45" i="23"/>
  <c r="T45" i="23" s="1"/>
  <c r="Q45" i="23"/>
  <c r="S44" i="23"/>
  <c r="R44" i="23"/>
  <c r="T44" i="23" s="1"/>
  <c r="Q44" i="23"/>
  <c r="S43" i="23"/>
  <c r="R43" i="23"/>
  <c r="T43" i="23" s="1"/>
  <c r="Q43" i="23"/>
  <c r="S42" i="23"/>
  <c r="R42" i="23"/>
  <c r="T42" i="23" s="1"/>
  <c r="Q42" i="23"/>
  <c r="S41" i="23"/>
  <c r="R41" i="23"/>
  <c r="T41" i="23" s="1"/>
  <c r="Q41" i="23"/>
  <c r="S40" i="23"/>
  <c r="R40" i="23"/>
  <c r="T40" i="23" s="1"/>
  <c r="Q40" i="23"/>
  <c r="S39" i="23"/>
  <c r="R39" i="23"/>
  <c r="T39" i="23" s="1"/>
  <c r="Q39" i="23"/>
  <c r="S38" i="23"/>
  <c r="R38" i="23"/>
  <c r="T38" i="23" s="1"/>
  <c r="Q38" i="23"/>
  <c r="S37" i="23"/>
  <c r="R37" i="23"/>
  <c r="T37" i="23" s="1"/>
  <c r="Q37" i="23"/>
  <c r="S36" i="23"/>
  <c r="R36" i="23"/>
  <c r="T36" i="23" s="1"/>
  <c r="Q36" i="23"/>
  <c r="S35" i="23"/>
  <c r="R35" i="23"/>
  <c r="T35" i="23" s="1"/>
  <c r="Q35" i="23"/>
  <c r="S34" i="23"/>
  <c r="R34" i="23"/>
  <c r="T34" i="23" s="1"/>
  <c r="Q34" i="23"/>
  <c r="S33" i="23"/>
  <c r="R33" i="23"/>
  <c r="T33" i="23" s="1"/>
  <c r="Q33" i="23"/>
  <c r="S32" i="23"/>
  <c r="R32" i="23"/>
  <c r="T32" i="23" s="1"/>
  <c r="Q32" i="23"/>
  <c r="S31" i="23"/>
  <c r="R31" i="23"/>
  <c r="T31" i="23" s="1"/>
  <c r="Q31" i="23"/>
  <c r="S30" i="23"/>
  <c r="R30" i="23"/>
  <c r="T30" i="23" s="1"/>
  <c r="Q30" i="23"/>
  <c r="S29" i="23"/>
  <c r="R29" i="23"/>
  <c r="T29" i="23" s="1"/>
  <c r="Q29" i="23"/>
  <c r="S28" i="23"/>
  <c r="R28" i="23"/>
  <c r="T28" i="23" s="1"/>
  <c r="Q28" i="23"/>
  <c r="S27" i="23"/>
  <c r="R27" i="23"/>
  <c r="T27" i="23" s="1"/>
  <c r="Q27" i="23"/>
  <c r="S26" i="23"/>
  <c r="R26" i="23"/>
  <c r="T26" i="23" s="1"/>
  <c r="Q26" i="23"/>
  <c r="S25" i="23"/>
  <c r="R25" i="23"/>
  <c r="T25" i="23" s="1"/>
  <c r="Q25" i="23"/>
  <c r="S24" i="23"/>
  <c r="R24" i="23"/>
  <c r="T24" i="23" s="1"/>
  <c r="Q24" i="23"/>
  <c r="S23" i="23"/>
  <c r="R23" i="23"/>
  <c r="T23" i="23" s="1"/>
  <c r="Q23" i="23"/>
  <c r="S22" i="23"/>
  <c r="R22" i="23"/>
  <c r="T22" i="23" s="1"/>
  <c r="Q22" i="23"/>
  <c r="S21" i="23"/>
  <c r="R21" i="23"/>
  <c r="T21" i="23" s="1"/>
  <c r="Q21" i="23"/>
  <c r="S20" i="23"/>
  <c r="R20" i="23"/>
  <c r="T20" i="23" s="1"/>
  <c r="Q20" i="23"/>
  <c r="S19" i="23"/>
  <c r="R19" i="23"/>
  <c r="T19" i="23" s="1"/>
  <c r="Q19" i="23"/>
  <c r="S18" i="23"/>
  <c r="R18" i="23"/>
  <c r="T18" i="23" s="1"/>
  <c r="Q18" i="23"/>
  <c r="S17" i="23"/>
  <c r="R17" i="23"/>
  <c r="T17" i="23" s="1"/>
  <c r="Q17" i="23"/>
  <c r="S16" i="23"/>
  <c r="R16" i="23"/>
  <c r="T16" i="23" s="1"/>
  <c r="Q16" i="23"/>
  <c r="S15" i="23"/>
  <c r="R15" i="23"/>
  <c r="T15" i="23" s="1"/>
  <c r="Q15" i="23"/>
  <c r="S14" i="23"/>
  <c r="R14" i="23"/>
  <c r="T14" i="23" s="1"/>
  <c r="Q14" i="23"/>
  <c r="S13" i="23"/>
  <c r="R13" i="23"/>
  <c r="T13" i="23" s="1"/>
  <c r="Q13" i="23"/>
  <c r="S12" i="23"/>
  <c r="R12" i="23"/>
  <c r="T12" i="23" s="1"/>
  <c r="Q12" i="23"/>
  <c r="T11" i="23"/>
  <c r="S10" i="23"/>
  <c r="R10" i="23"/>
  <c r="Q10" i="23"/>
  <c r="S9" i="23"/>
  <c r="R9" i="23"/>
  <c r="Q9" i="23"/>
  <c r="Q253" i="23" s="1"/>
  <c r="R253" i="23" l="1"/>
  <c r="T10" i="23"/>
  <c r="S253" i="23"/>
  <c r="T170" i="23"/>
  <c r="T174" i="23"/>
  <c r="T178" i="23"/>
  <c r="T182" i="23"/>
  <c r="T186" i="23"/>
  <c r="T190" i="23"/>
  <c r="T194" i="23"/>
  <c r="T198" i="23"/>
  <c r="T202" i="23"/>
  <c r="T206" i="23"/>
  <c r="T210" i="23"/>
  <c r="T214" i="23"/>
  <c r="T218" i="23"/>
  <c r="T222" i="23"/>
  <c r="T226" i="23"/>
  <c r="T230" i="23"/>
  <c r="T234" i="23"/>
  <c r="T238" i="23"/>
  <c r="T242" i="23"/>
  <c r="T246" i="23"/>
  <c r="T250" i="23"/>
  <c r="T172" i="23"/>
  <c r="T188" i="23"/>
  <c r="T192" i="23"/>
  <c r="T9" i="23"/>
  <c r="T171" i="23"/>
  <c r="T175" i="23"/>
  <c r="T179" i="23"/>
  <c r="T183" i="23"/>
  <c r="T187" i="23"/>
  <c r="T191" i="23"/>
  <c r="T195" i="23"/>
  <c r="T199" i="23"/>
  <c r="T203" i="23"/>
  <c r="T207" i="23"/>
  <c r="T211" i="23"/>
  <c r="T215" i="23"/>
  <c r="T219" i="23"/>
  <c r="T223" i="23"/>
  <c r="T227" i="23"/>
  <c r="T231" i="23"/>
  <c r="T235" i="23"/>
  <c r="T239" i="23"/>
  <c r="T243" i="23"/>
  <c r="T247" i="23"/>
  <c r="T251" i="23"/>
  <c r="T169" i="23"/>
  <c r="T173" i="23"/>
  <c r="T177" i="23"/>
  <c r="T181" i="23"/>
  <c r="T185" i="23"/>
  <c r="T189" i="23"/>
  <c r="T193" i="23"/>
  <c r="T197" i="23"/>
  <c r="T201" i="23"/>
  <c r="T205" i="23"/>
  <c r="T209" i="23"/>
  <c r="T213" i="23"/>
  <c r="T217" i="23"/>
  <c r="T221" i="23"/>
  <c r="T225" i="23"/>
  <c r="T229" i="23"/>
  <c r="T233" i="23"/>
  <c r="T237" i="23"/>
  <c r="T241" i="23"/>
  <c r="T245" i="23"/>
  <c r="T249" i="23"/>
  <c r="T176" i="23"/>
  <c r="T180" i="23"/>
  <c r="T184" i="23"/>
  <c r="T196" i="23"/>
  <c r="T200" i="23"/>
  <c r="T204" i="23"/>
  <c r="T208" i="23"/>
  <c r="T212" i="23"/>
  <c r="T216" i="23"/>
  <c r="T220" i="23"/>
  <c r="T224" i="23"/>
  <c r="T228" i="23"/>
  <c r="T232" i="23"/>
  <c r="T236" i="23"/>
  <c r="T240" i="23"/>
  <c r="T244" i="23"/>
  <c r="T248" i="23"/>
  <c r="T253" i="23" l="1"/>
  <c r="V50" i="6" l="1"/>
  <c r="W38" i="6" s="1"/>
  <c r="T257" i="23"/>
  <c r="J29" i="5"/>
  <c r="J45" i="5" l="1"/>
  <c r="I29" i="5"/>
  <c r="H29" i="5"/>
  <c r="K29" i="5" s="1"/>
  <c r="X29" i="6" l="1"/>
  <c r="W38" i="10" l="1"/>
  <c r="W38" i="11"/>
  <c r="K220" i="21"/>
  <c r="J220" i="21"/>
  <c r="I220" i="21"/>
  <c r="S218" i="21"/>
  <c r="R218" i="21"/>
  <c r="T218" i="21" s="1"/>
  <c r="Q218" i="21"/>
  <c r="S217" i="21"/>
  <c r="R217" i="21"/>
  <c r="Q217" i="21"/>
  <c r="S216" i="21"/>
  <c r="R216" i="21"/>
  <c r="T216" i="21" s="1"/>
  <c r="Q216" i="21"/>
  <c r="S215" i="21"/>
  <c r="R215" i="21"/>
  <c r="Q215" i="21"/>
  <c r="S214" i="21"/>
  <c r="R214" i="21"/>
  <c r="T214" i="21" s="1"/>
  <c r="Q214" i="21"/>
  <c r="S213" i="21"/>
  <c r="R213" i="21"/>
  <c r="Q213" i="21"/>
  <c r="S212" i="21"/>
  <c r="R212" i="21"/>
  <c r="T212" i="21" s="1"/>
  <c r="Q212" i="21"/>
  <c r="S211" i="21"/>
  <c r="R211" i="21"/>
  <c r="Q211" i="21"/>
  <c r="S210" i="21"/>
  <c r="R210" i="21"/>
  <c r="T210" i="21" s="1"/>
  <c r="Q210" i="21"/>
  <c r="S209" i="21"/>
  <c r="R209" i="21"/>
  <c r="Q209" i="21"/>
  <c r="S208" i="21"/>
  <c r="R208" i="21"/>
  <c r="T208" i="21" s="1"/>
  <c r="Q208" i="21"/>
  <c r="S207" i="21"/>
  <c r="R207" i="21"/>
  <c r="Q207" i="21"/>
  <c r="S206" i="21"/>
  <c r="R206" i="21"/>
  <c r="T206" i="21" s="1"/>
  <c r="Q206" i="21"/>
  <c r="S205" i="21"/>
  <c r="R205" i="21"/>
  <c r="Q205" i="21"/>
  <c r="S204" i="21"/>
  <c r="R204" i="21"/>
  <c r="T204" i="21" s="1"/>
  <c r="Q204" i="21"/>
  <c r="S203" i="21"/>
  <c r="R203" i="21"/>
  <c r="Q203" i="21"/>
  <c r="S202" i="21"/>
  <c r="R202" i="21"/>
  <c r="T202" i="21" s="1"/>
  <c r="Q202" i="21"/>
  <c r="S201" i="21"/>
  <c r="R201" i="21"/>
  <c r="Q201" i="21"/>
  <c r="S200" i="21"/>
  <c r="R200" i="21"/>
  <c r="T200" i="21" s="1"/>
  <c r="Q200" i="21"/>
  <c r="S199" i="21"/>
  <c r="R199" i="21"/>
  <c r="Q199" i="21"/>
  <c r="S198" i="21"/>
  <c r="R198" i="21"/>
  <c r="T198" i="21" s="1"/>
  <c r="Q198" i="21"/>
  <c r="S197" i="21"/>
  <c r="R197" i="21"/>
  <c r="Q197" i="21"/>
  <c r="S196" i="21"/>
  <c r="R196" i="21"/>
  <c r="T196" i="21" s="1"/>
  <c r="Q196" i="21"/>
  <c r="S195" i="21"/>
  <c r="R195" i="21"/>
  <c r="Q195" i="21"/>
  <c r="S194" i="21"/>
  <c r="R194" i="21"/>
  <c r="T194" i="21" s="1"/>
  <c r="Q194" i="21"/>
  <c r="S193" i="21"/>
  <c r="R193" i="21"/>
  <c r="Q193" i="21"/>
  <c r="S192" i="21"/>
  <c r="R192" i="21"/>
  <c r="T192" i="21" s="1"/>
  <c r="Q192" i="21"/>
  <c r="T191" i="21"/>
  <c r="S191" i="21"/>
  <c r="R191" i="21"/>
  <c r="Q191" i="21"/>
  <c r="T190" i="21"/>
  <c r="S190" i="21"/>
  <c r="R190" i="21"/>
  <c r="Q190" i="21"/>
  <c r="T189" i="21"/>
  <c r="S189" i="21"/>
  <c r="R189" i="21"/>
  <c r="Q189" i="21"/>
  <c r="T188" i="21"/>
  <c r="S188" i="21"/>
  <c r="R188" i="21"/>
  <c r="Q188" i="21"/>
  <c r="T187" i="21"/>
  <c r="S187" i="21"/>
  <c r="R187" i="21"/>
  <c r="Q187" i="21"/>
  <c r="T186" i="21"/>
  <c r="S186" i="21"/>
  <c r="R186" i="21"/>
  <c r="Q186" i="21"/>
  <c r="T185" i="21"/>
  <c r="S185" i="21"/>
  <c r="R185" i="21"/>
  <c r="Q185" i="21"/>
  <c r="T184" i="21"/>
  <c r="S184" i="21"/>
  <c r="R184" i="21"/>
  <c r="Q184" i="21"/>
  <c r="T183" i="21"/>
  <c r="S183" i="21"/>
  <c r="R183" i="21"/>
  <c r="Q183" i="21"/>
  <c r="T182" i="21"/>
  <c r="S182" i="21"/>
  <c r="R182" i="21"/>
  <c r="Q182" i="21"/>
  <c r="T181" i="21"/>
  <c r="S181" i="21"/>
  <c r="R181" i="21"/>
  <c r="Q181" i="21"/>
  <c r="T180" i="21"/>
  <c r="S180" i="21"/>
  <c r="R180" i="21"/>
  <c r="Q180" i="21"/>
  <c r="T179" i="21"/>
  <c r="S179" i="21"/>
  <c r="R179" i="21"/>
  <c r="Q179" i="21"/>
  <c r="T178" i="21"/>
  <c r="S178" i="21"/>
  <c r="R178" i="21"/>
  <c r="Q178" i="21"/>
  <c r="T177" i="21"/>
  <c r="S177" i="21"/>
  <c r="R177" i="21"/>
  <c r="Q177" i="21"/>
  <c r="T176" i="21"/>
  <c r="S176" i="21"/>
  <c r="R176" i="21"/>
  <c r="Q176" i="21"/>
  <c r="T175" i="21"/>
  <c r="S175" i="21"/>
  <c r="R175" i="21"/>
  <c r="Q175" i="21"/>
  <c r="T174" i="21"/>
  <c r="S174" i="21"/>
  <c r="R174" i="21"/>
  <c r="Q174" i="21"/>
  <c r="T173" i="21"/>
  <c r="S173" i="21"/>
  <c r="R173" i="21"/>
  <c r="Q173" i="21"/>
  <c r="T172" i="21"/>
  <c r="S172" i="21"/>
  <c r="R172" i="21"/>
  <c r="Q172" i="21"/>
  <c r="T171" i="21"/>
  <c r="S171" i="21"/>
  <c r="R171" i="21"/>
  <c r="Q171" i="21"/>
  <c r="T170" i="21"/>
  <c r="S170" i="21"/>
  <c r="R170" i="21"/>
  <c r="Q170" i="21"/>
  <c r="T169" i="21"/>
  <c r="S169" i="21"/>
  <c r="R169" i="21"/>
  <c r="Q169" i="21"/>
  <c r="T168" i="21"/>
  <c r="S168" i="21"/>
  <c r="R168" i="21"/>
  <c r="Q168" i="21"/>
  <c r="T167" i="21"/>
  <c r="S167" i="21"/>
  <c r="R167" i="21"/>
  <c r="Q167" i="21"/>
  <c r="T166" i="21"/>
  <c r="S166" i="21"/>
  <c r="R166" i="21"/>
  <c r="Q166" i="21"/>
  <c r="T165" i="21"/>
  <c r="S165" i="21"/>
  <c r="R165" i="21"/>
  <c r="Q165" i="21"/>
  <c r="T164" i="21"/>
  <c r="S164" i="21"/>
  <c r="R164" i="21"/>
  <c r="Q164" i="21"/>
  <c r="T163" i="21"/>
  <c r="S163" i="21"/>
  <c r="R163" i="21"/>
  <c r="Q163" i="21"/>
  <c r="T162" i="21"/>
  <c r="S162" i="21"/>
  <c r="R162" i="21"/>
  <c r="Q162" i="21"/>
  <c r="T161" i="21"/>
  <c r="S161" i="21"/>
  <c r="R161" i="21"/>
  <c r="Q161" i="21"/>
  <c r="T160" i="21"/>
  <c r="S160" i="21"/>
  <c r="R160" i="21"/>
  <c r="Q160" i="21"/>
  <c r="T159" i="21"/>
  <c r="S159" i="21"/>
  <c r="R159" i="21"/>
  <c r="Q159" i="21"/>
  <c r="T158" i="21"/>
  <c r="S158" i="21"/>
  <c r="R158" i="21"/>
  <c r="Q158" i="21"/>
  <c r="T157" i="21"/>
  <c r="S157" i="21"/>
  <c r="R157" i="21"/>
  <c r="Q157" i="21"/>
  <c r="T156" i="21"/>
  <c r="S156" i="21"/>
  <c r="R156" i="21"/>
  <c r="Q156" i="21"/>
  <c r="T155" i="21"/>
  <c r="S155" i="21"/>
  <c r="R155" i="21"/>
  <c r="Q155" i="21"/>
  <c r="T154" i="21"/>
  <c r="S154" i="21"/>
  <c r="R154" i="21"/>
  <c r="Q154" i="21"/>
  <c r="T153" i="21"/>
  <c r="S153" i="21"/>
  <c r="R153" i="21"/>
  <c r="Q153" i="21"/>
  <c r="T152" i="21"/>
  <c r="S152" i="21"/>
  <c r="R152" i="21"/>
  <c r="Q152" i="21"/>
  <c r="T151" i="21"/>
  <c r="S151" i="21"/>
  <c r="R151" i="21"/>
  <c r="Q151" i="21"/>
  <c r="T150" i="21"/>
  <c r="S150" i="21"/>
  <c r="R150" i="21"/>
  <c r="Q150" i="21"/>
  <c r="T149" i="21"/>
  <c r="S149" i="21"/>
  <c r="R149" i="21"/>
  <c r="Q149" i="21"/>
  <c r="T148" i="21"/>
  <c r="S148" i="21"/>
  <c r="R148" i="21"/>
  <c r="Q148" i="21"/>
  <c r="T147" i="21"/>
  <c r="S147" i="21"/>
  <c r="R147" i="21"/>
  <c r="Q147" i="21"/>
  <c r="T146" i="21"/>
  <c r="S146" i="21"/>
  <c r="R146" i="21"/>
  <c r="Q146" i="21"/>
  <c r="T145" i="21"/>
  <c r="S145" i="21"/>
  <c r="R145" i="21"/>
  <c r="Q145" i="21"/>
  <c r="T144" i="21"/>
  <c r="S144" i="21"/>
  <c r="R144" i="21"/>
  <c r="Q144" i="21"/>
  <c r="T143" i="21"/>
  <c r="S143" i="21"/>
  <c r="R143" i="21"/>
  <c r="Q143" i="21"/>
  <c r="T142" i="21"/>
  <c r="S142" i="21"/>
  <c r="R142" i="21"/>
  <c r="Q142" i="21"/>
  <c r="T141" i="21"/>
  <c r="S141" i="21"/>
  <c r="R141" i="21"/>
  <c r="Q141" i="21"/>
  <c r="T140" i="21"/>
  <c r="S140" i="21"/>
  <c r="R140" i="21"/>
  <c r="Q140" i="21"/>
  <c r="T139" i="21"/>
  <c r="S139" i="21"/>
  <c r="R139" i="21"/>
  <c r="Q139" i="21"/>
  <c r="T138" i="21"/>
  <c r="S138" i="21"/>
  <c r="R138" i="21"/>
  <c r="Q138" i="21"/>
  <c r="T137" i="21"/>
  <c r="S137" i="21"/>
  <c r="R137" i="21"/>
  <c r="Q137" i="21"/>
  <c r="T136" i="21"/>
  <c r="S136" i="21"/>
  <c r="R136" i="21"/>
  <c r="Q136" i="21"/>
  <c r="T135" i="21"/>
  <c r="S135" i="21"/>
  <c r="R135" i="21"/>
  <c r="Q135" i="21"/>
  <c r="T134" i="21"/>
  <c r="S134" i="21"/>
  <c r="R134" i="21"/>
  <c r="Q134" i="21"/>
  <c r="T133" i="21"/>
  <c r="S133" i="21"/>
  <c r="R133" i="21"/>
  <c r="Q133" i="21"/>
  <c r="T132" i="21"/>
  <c r="S132" i="21"/>
  <c r="R132" i="21"/>
  <c r="Q132" i="21"/>
  <c r="T131" i="21"/>
  <c r="S131" i="21"/>
  <c r="R131" i="21"/>
  <c r="Q131" i="21"/>
  <c r="T130" i="21"/>
  <c r="S130" i="21"/>
  <c r="R130" i="21"/>
  <c r="Q130" i="21"/>
  <c r="T129" i="21"/>
  <c r="S129" i="21"/>
  <c r="R129" i="21"/>
  <c r="Q129" i="21"/>
  <c r="T128" i="21"/>
  <c r="S128" i="21"/>
  <c r="R128" i="21"/>
  <c r="Q128" i="21"/>
  <c r="T127" i="21"/>
  <c r="S127" i="21"/>
  <c r="R127" i="21"/>
  <c r="Q127" i="21"/>
  <c r="T126" i="21"/>
  <c r="S126" i="21"/>
  <c r="R126" i="21"/>
  <c r="Q126" i="21"/>
  <c r="T125" i="21"/>
  <c r="S125" i="21"/>
  <c r="R125" i="21"/>
  <c r="Q125" i="21"/>
  <c r="T124" i="21"/>
  <c r="S124" i="21"/>
  <c r="R124" i="21"/>
  <c r="Q124" i="21"/>
  <c r="T123" i="21"/>
  <c r="S123" i="21"/>
  <c r="R123" i="21"/>
  <c r="Q123" i="21"/>
  <c r="T122" i="21"/>
  <c r="S122" i="21"/>
  <c r="R122" i="21"/>
  <c r="Q122" i="21"/>
  <c r="T121" i="21"/>
  <c r="S121" i="21"/>
  <c r="R121" i="21"/>
  <c r="Q121" i="21"/>
  <c r="T120" i="21"/>
  <c r="S120" i="21"/>
  <c r="R120" i="21"/>
  <c r="Q120" i="21"/>
  <c r="T119" i="21"/>
  <c r="S119" i="21"/>
  <c r="R119" i="21"/>
  <c r="Q119" i="21"/>
  <c r="T118" i="21"/>
  <c r="S118" i="21"/>
  <c r="R118" i="21"/>
  <c r="Q118" i="21"/>
  <c r="T117" i="21"/>
  <c r="S117" i="21"/>
  <c r="R117" i="21"/>
  <c r="Q117" i="21"/>
  <c r="T116" i="21"/>
  <c r="S116" i="21"/>
  <c r="R116" i="21"/>
  <c r="Q116" i="21"/>
  <c r="T115" i="21"/>
  <c r="S115" i="21"/>
  <c r="R115" i="21"/>
  <c r="Q115" i="21"/>
  <c r="T114" i="21"/>
  <c r="S114" i="21"/>
  <c r="R114" i="21"/>
  <c r="Q114" i="21"/>
  <c r="T113" i="21"/>
  <c r="S113" i="21"/>
  <c r="R113" i="21"/>
  <c r="Q113" i="21"/>
  <c r="T112" i="21"/>
  <c r="S112" i="21"/>
  <c r="R112" i="21"/>
  <c r="Q112" i="21"/>
  <c r="T111" i="21"/>
  <c r="S111" i="21"/>
  <c r="R111" i="21"/>
  <c r="Q111" i="21"/>
  <c r="T110" i="21"/>
  <c r="S110" i="21"/>
  <c r="R110" i="21"/>
  <c r="Q110" i="21"/>
  <c r="T109" i="21"/>
  <c r="S109" i="21"/>
  <c r="R109" i="21"/>
  <c r="Q109" i="21"/>
  <c r="T108" i="21"/>
  <c r="S108" i="21"/>
  <c r="R108" i="21"/>
  <c r="Q108" i="21"/>
  <c r="T107" i="21"/>
  <c r="S107" i="21"/>
  <c r="R107" i="21"/>
  <c r="Q107" i="21"/>
  <c r="T106" i="21"/>
  <c r="S106" i="21"/>
  <c r="R106" i="21"/>
  <c r="Q106" i="21"/>
  <c r="T105" i="21"/>
  <c r="S105" i="21"/>
  <c r="R105" i="21"/>
  <c r="Q105" i="21"/>
  <c r="T104" i="21"/>
  <c r="S104" i="21"/>
  <c r="R104" i="21"/>
  <c r="Q104" i="21"/>
  <c r="T103" i="21"/>
  <c r="S103" i="21"/>
  <c r="R103" i="21"/>
  <c r="Q103" i="21"/>
  <c r="T102" i="21"/>
  <c r="S102" i="21"/>
  <c r="R102" i="21"/>
  <c r="Q102" i="21"/>
  <c r="T101" i="21"/>
  <c r="S101" i="21"/>
  <c r="R101" i="21"/>
  <c r="Q101" i="21"/>
  <c r="T100" i="21"/>
  <c r="S100" i="21"/>
  <c r="R100" i="21"/>
  <c r="Q100" i="21"/>
  <c r="T99" i="21"/>
  <c r="S99" i="21"/>
  <c r="R99" i="21"/>
  <c r="Q99" i="21"/>
  <c r="T98" i="21"/>
  <c r="S98" i="21"/>
  <c r="R98" i="21"/>
  <c r="Q98" i="21"/>
  <c r="T97" i="21"/>
  <c r="S97" i="21"/>
  <c r="R97" i="21"/>
  <c r="Q97" i="21"/>
  <c r="T96" i="21"/>
  <c r="S96" i="21"/>
  <c r="R96" i="21"/>
  <c r="Q96" i="21"/>
  <c r="T95" i="21"/>
  <c r="S95" i="21"/>
  <c r="R95" i="21"/>
  <c r="Q95" i="21"/>
  <c r="T94" i="21"/>
  <c r="S94" i="21"/>
  <c r="R94" i="21"/>
  <c r="Q94" i="21"/>
  <c r="T93" i="21"/>
  <c r="S93" i="21"/>
  <c r="R93" i="21"/>
  <c r="Q93" i="21"/>
  <c r="T92" i="21"/>
  <c r="S92" i="21"/>
  <c r="R92" i="21"/>
  <c r="Q92" i="21"/>
  <c r="T91" i="21"/>
  <c r="S91" i="21"/>
  <c r="R91" i="21"/>
  <c r="Q91" i="21"/>
  <c r="T90" i="21"/>
  <c r="S90" i="21"/>
  <c r="R90" i="21"/>
  <c r="Q90" i="21"/>
  <c r="T89" i="21"/>
  <c r="S89" i="21"/>
  <c r="R89" i="21"/>
  <c r="Q89" i="21"/>
  <c r="T88" i="21"/>
  <c r="S88" i="21"/>
  <c r="R88" i="21"/>
  <c r="Q88" i="21"/>
  <c r="T87" i="21"/>
  <c r="S87" i="21"/>
  <c r="R87" i="21"/>
  <c r="Q87" i="21"/>
  <c r="T86" i="21"/>
  <c r="S86" i="21"/>
  <c r="R86" i="21"/>
  <c r="Q86" i="21"/>
  <c r="T85" i="21"/>
  <c r="S85" i="21"/>
  <c r="R85" i="21"/>
  <c r="Q85" i="21"/>
  <c r="T84" i="21"/>
  <c r="S84" i="21"/>
  <c r="R84" i="21"/>
  <c r="Q84" i="21"/>
  <c r="T83" i="21"/>
  <c r="S83" i="21"/>
  <c r="R83" i="21"/>
  <c r="Q83" i="21"/>
  <c r="T82" i="21"/>
  <c r="S82" i="21"/>
  <c r="R82" i="21"/>
  <c r="Q82" i="21"/>
  <c r="T81" i="21"/>
  <c r="S81" i="21"/>
  <c r="R81" i="21"/>
  <c r="Q81" i="21"/>
  <c r="T80" i="21"/>
  <c r="S80" i="21"/>
  <c r="R80" i="21"/>
  <c r="Q80" i="21"/>
  <c r="T79" i="21"/>
  <c r="S79" i="21"/>
  <c r="R79" i="21"/>
  <c r="Q79" i="21"/>
  <c r="T78" i="21"/>
  <c r="S78" i="21"/>
  <c r="R78" i="21"/>
  <c r="Q78" i="21"/>
  <c r="T77" i="21"/>
  <c r="S77" i="21"/>
  <c r="R77" i="21"/>
  <c r="Q77" i="21"/>
  <c r="T76" i="21"/>
  <c r="S76" i="21"/>
  <c r="R76" i="21"/>
  <c r="Q76" i="21"/>
  <c r="T75" i="21"/>
  <c r="S75" i="21"/>
  <c r="R75" i="21"/>
  <c r="Q75" i="21"/>
  <c r="T74" i="21"/>
  <c r="S74" i="21"/>
  <c r="R74" i="21"/>
  <c r="Q74" i="21"/>
  <c r="T73" i="21"/>
  <c r="S73" i="21"/>
  <c r="R73" i="21"/>
  <c r="Q73" i="21"/>
  <c r="T72" i="21"/>
  <c r="S72" i="21"/>
  <c r="R72" i="21"/>
  <c r="Q72" i="21"/>
  <c r="T71" i="21"/>
  <c r="S71" i="21"/>
  <c r="R71" i="21"/>
  <c r="Q71" i="21"/>
  <c r="T70" i="21"/>
  <c r="S70" i="21"/>
  <c r="R70" i="21"/>
  <c r="Q70" i="21"/>
  <c r="T69" i="21"/>
  <c r="S69" i="21"/>
  <c r="R69" i="21"/>
  <c r="Q69" i="21"/>
  <c r="T68" i="21"/>
  <c r="S68" i="21"/>
  <c r="R68" i="21"/>
  <c r="Q68" i="21"/>
  <c r="T67" i="21"/>
  <c r="S67" i="21"/>
  <c r="R67" i="21"/>
  <c r="Q67" i="21"/>
  <c r="T66" i="21"/>
  <c r="S66" i="21"/>
  <c r="R66" i="21"/>
  <c r="Q66" i="21"/>
  <c r="T65" i="21"/>
  <c r="S65" i="21"/>
  <c r="R65" i="21"/>
  <c r="Q65" i="21"/>
  <c r="T64" i="21"/>
  <c r="S64" i="21"/>
  <c r="R64" i="21"/>
  <c r="Q64" i="21"/>
  <c r="T63" i="21"/>
  <c r="S63" i="21"/>
  <c r="R63" i="21"/>
  <c r="Q63" i="21"/>
  <c r="T62" i="21"/>
  <c r="S62" i="21"/>
  <c r="R62" i="21"/>
  <c r="Q62" i="21"/>
  <c r="T61" i="21"/>
  <c r="S61" i="21"/>
  <c r="R61" i="21"/>
  <c r="Q61" i="21"/>
  <c r="T60" i="21"/>
  <c r="S60" i="21"/>
  <c r="R60" i="21"/>
  <c r="Q60" i="21"/>
  <c r="T59" i="21"/>
  <c r="S59" i="21"/>
  <c r="R59" i="21"/>
  <c r="Q59" i="21"/>
  <c r="T58" i="21"/>
  <c r="S58" i="21"/>
  <c r="R58" i="21"/>
  <c r="Q58" i="21"/>
  <c r="T57" i="21"/>
  <c r="S57" i="21"/>
  <c r="R57" i="21"/>
  <c r="Q57" i="21"/>
  <c r="T56" i="21"/>
  <c r="S56" i="21"/>
  <c r="R56" i="21"/>
  <c r="Q56" i="21"/>
  <c r="T55" i="21"/>
  <c r="S55" i="21"/>
  <c r="R55" i="21"/>
  <c r="Q55" i="21"/>
  <c r="T54" i="21"/>
  <c r="S54" i="21"/>
  <c r="R54" i="21"/>
  <c r="Q54" i="21"/>
  <c r="T53" i="21"/>
  <c r="S53" i="21"/>
  <c r="R53" i="21"/>
  <c r="Q53" i="21"/>
  <c r="T52" i="21"/>
  <c r="S52" i="21"/>
  <c r="R52" i="21"/>
  <c r="Q52" i="21"/>
  <c r="T51" i="21"/>
  <c r="S51" i="21"/>
  <c r="R51" i="21"/>
  <c r="Q51" i="21"/>
  <c r="T50" i="21"/>
  <c r="S50" i="21"/>
  <c r="R50" i="21"/>
  <c r="Q50" i="21"/>
  <c r="T49" i="21"/>
  <c r="S49" i="21"/>
  <c r="R49" i="21"/>
  <c r="Q49" i="21"/>
  <c r="T48" i="21"/>
  <c r="S48" i="21"/>
  <c r="R48" i="21"/>
  <c r="Q48" i="21"/>
  <c r="T47" i="21"/>
  <c r="S47" i="21"/>
  <c r="R47" i="21"/>
  <c r="Q47" i="21"/>
  <c r="T46" i="21"/>
  <c r="S46" i="21"/>
  <c r="R46" i="21"/>
  <c r="Q46" i="21"/>
  <c r="T45" i="21"/>
  <c r="S45" i="21"/>
  <c r="R45" i="21"/>
  <c r="Q45" i="21"/>
  <c r="T44" i="21"/>
  <c r="S44" i="21"/>
  <c r="R44" i="21"/>
  <c r="Q44" i="21"/>
  <c r="T43" i="21"/>
  <c r="S43" i="21"/>
  <c r="R43" i="21"/>
  <c r="Q43" i="21"/>
  <c r="T42" i="21"/>
  <c r="S42" i="21"/>
  <c r="R42" i="21"/>
  <c r="Q42" i="21"/>
  <c r="T41" i="21"/>
  <c r="S41" i="21"/>
  <c r="R41" i="21"/>
  <c r="Q41" i="21"/>
  <c r="T40" i="21"/>
  <c r="S40" i="21"/>
  <c r="R40" i="21"/>
  <c r="Q40" i="21"/>
  <c r="T39" i="21"/>
  <c r="S39" i="21"/>
  <c r="R39" i="21"/>
  <c r="Q39" i="21"/>
  <c r="T38" i="21"/>
  <c r="S38" i="21"/>
  <c r="R38" i="21"/>
  <c r="Q38" i="21"/>
  <c r="T37" i="21"/>
  <c r="S37" i="21"/>
  <c r="R37" i="21"/>
  <c r="Q37" i="21"/>
  <c r="T36" i="21"/>
  <c r="S36" i="21"/>
  <c r="R36" i="21"/>
  <c r="Q36" i="21"/>
  <c r="T35" i="21"/>
  <c r="S35" i="21"/>
  <c r="R35" i="21"/>
  <c r="Q35" i="21"/>
  <c r="T34" i="21"/>
  <c r="S34" i="21"/>
  <c r="R34" i="21"/>
  <c r="Q34" i="21"/>
  <c r="T33" i="21"/>
  <c r="S33" i="21"/>
  <c r="R33" i="21"/>
  <c r="Q33" i="21"/>
  <c r="T32" i="21"/>
  <c r="S32" i="21"/>
  <c r="R32" i="21"/>
  <c r="Q32" i="21"/>
  <c r="T31" i="21"/>
  <c r="S31" i="21"/>
  <c r="R31" i="21"/>
  <c r="Q31" i="21"/>
  <c r="T30" i="21"/>
  <c r="S30" i="21"/>
  <c r="R30" i="21"/>
  <c r="Q30" i="21"/>
  <c r="T29" i="21"/>
  <c r="S29" i="21"/>
  <c r="R29" i="21"/>
  <c r="Q29" i="21"/>
  <c r="T28" i="21"/>
  <c r="S28" i="21"/>
  <c r="R28" i="21"/>
  <c r="Q28" i="21"/>
  <c r="T27" i="21"/>
  <c r="S27" i="21"/>
  <c r="R27" i="21"/>
  <c r="Q27" i="21"/>
  <c r="T26" i="21"/>
  <c r="S26" i="21"/>
  <c r="R26" i="21"/>
  <c r="Q26" i="21"/>
  <c r="T25" i="21"/>
  <c r="S25" i="21"/>
  <c r="R25" i="21"/>
  <c r="Q25" i="21"/>
  <c r="T24" i="21"/>
  <c r="S24" i="21"/>
  <c r="R24" i="21"/>
  <c r="Q24" i="21"/>
  <c r="T23" i="21"/>
  <c r="S23" i="21"/>
  <c r="R23" i="21"/>
  <c r="Q23" i="21"/>
  <c r="T22" i="21"/>
  <c r="S22" i="21"/>
  <c r="R22" i="21"/>
  <c r="Q22" i="21"/>
  <c r="T21" i="21"/>
  <c r="S21" i="21"/>
  <c r="R21" i="21"/>
  <c r="Q21" i="21"/>
  <c r="T20" i="21"/>
  <c r="S20" i="21"/>
  <c r="R20" i="21"/>
  <c r="Q20" i="21"/>
  <c r="T19" i="21"/>
  <c r="S19" i="21"/>
  <c r="R19" i="21"/>
  <c r="Q19" i="21"/>
  <c r="T18" i="21"/>
  <c r="S18" i="21"/>
  <c r="R18" i="21"/>
  <c r="Q18" i="21"/>
  <c r="T17" i="21"/>
  <c r="S17" i="21"/>
  <c r="R17" i="21"/>
  <c r="Q17" i="21"/>
  <c r="T16" i="21"/>
  <c r="S16" i="21"/>
  <c r="R16" i="21"/>
  <c r="Q16" i="21"/>
  <c r="T15" i="21"/>
  <c r="S15" i="21"/>
  <c r="R15" i="21"/>
  <c r="Q15" i="21"/>
  <c r="T14" i="21"/>
  <c r="S14" i="21"/>
  <c r="R14" i="21"/>
  <c r="Q14" i="21"/>
  <c r="T13" i="21"/>
  <c r="S13" i="21"/>
  <c r="R13" i="21"/>
  <c r="Q13" i="21"/>
  <c r="T12" i="21"/>
  <c r="S12" i="21"/>
  <c r="R12" i="21"/>
  <c r="Q12" i="21"/>
  <c r="T11" i="21"/>
  <c r="S11" i="21"/>
  <c r="R11" i="21"/>
  <c r="Q11" i="21"/>
  <c r="S220" i="21" l="1"/>
  <c r="T195" i="21"/>
  <c r="T199" i="21"/>
  <c r="T203" i="21"/>
  <c r="T207" i="21"/>
  <c r="T211" i="21"/>
  <c r="T215" i="21"/>
  <c r="T220" i="21"/>
  <c r="T223" i="21" s="1"/>
  <c r="T225" i="21" s="1"/>
  <c r="V50" i="7" s="1"/>
  <c r="Q220" i="21"/>
  <c r="T193" i="21"/>
  <c r="T197" i="21"/>
  <c r="T201" i="21"/>
  <c r="T205" i="21"/>
  <c r="T209" i="21"/>
  <c r="T213" i="21"/>
  <c r="T217" i="21"/>
  <c r="R220" i="21"/>
  <c r="X29" i="7" l="1"/>
  <c r="V38" i="7"/>
  <c r="S12" i="7"/>
  <c r="U14" i="7" s="1"/>
  <c r="S5" i="7" l="1"/>
  <c r="S6" i="7"/>
  <c r="V38" i="11"/>
  <c r="V38" i="6"/>
  <c r="F29" i="5"/>
  <c r="E29" i="5"/>
  <c r="D29" i="5"/>
  <c r="B42" i="11" l="1"/>
  <c r="B39" i="11"/>
  <c r="B36" i="11"/>
  <c r="B33" i="11"/>
  <c r="B30" i="11"/>
  <c r="B27" i="11"/>
  <c r="B24" i="11"/>
  <c r="B21" i="11"/>
  <c r="B18" i="11"/>
  <c r="B15" i="11"/>
  <c r="B12" i="11"/>
  <c r="B42" i="10"/>
  <c r="B39" i="10"/>
  <c r="B36" i="10"/>
  <c r="B33" i="10"/>
  <c r="B30" i="10"/>
  <c r="B27" i="10"/>
  <c r="B24" i="10"/>
  <c r="B21" i="10"/>
  <c r="B18" i="10"/>
  <c r="B15" i="10"/>
  <c r="B12" i="10"/>
  <c r="B42" i="6"/>
  <c r="B39" i="6"/>
  <c r="B36" i="6"/>
  <c r="B33" i="6"/>
  <c r="B30" i="6"/>
  <c r="B27" i="6"/>
  <c r="B24" i="6"/>
  <c r="B21" i="6"/>
  <c r="B18" i="6"/>
  <c r="B15" i="6"/>
  <c r="B12" i="6"/>
  <c r="D30" i="5"/>
  <c r="E30" i="5" s="1"/>
  <c r="F30" i="5" s="1"/>
  <c r="H30" i="5" s="1"/>
  <c r="I30" i="5" s="1"/>
  <c r="J30" i="5" s="1"/>
  <c r="L30" i="5" s="1"/>
  <c r="M30" i="5" s="1"/>
  <c r="N30" i="5" s="1"/>
  <c r="P30" i="5" s="1"/>
  <c r="Q30" i="5" s="1"/>
  <c r="R30" i="5" s="1"/>
  <c r="S31" i="5" s="1"/>
  <c r="G31" i="5"/>
  <c r="K31" i="5"/>
  <c r="O31" i="5"/>
  <c r="D32" i="5"/>
  <c r="E32" i="5" s="1"/>
  <c r="F32" i="5" s="1"/>
  <c r="H32" i="5" s="1"/>
  <c r="I32" i="5" s="1"/>
  <c r="J32" i="5" s="1"/>
  <c r="L32" i="5" s="1"/>
  <c r="M32" i="5" s="1"/>
  <c r="N32" i="5" s="1"/>
  <c r="P32" i="5" s="1"/>
  <c r="Q32" i="5" s="1"/>
  <c r="R32" i="5" s="1"/>
  <c r="S33" i="5" s="1"/>
  <c r="G33" i="5"/>
  <c r="K33" i="5"/>
  <c r="O33" i="5"/>
  <c r="D34" i="5"/>
  <c r="E34" i="5" s="1"/>
  <c r="F34" i="5" s="1"/>
  <c r="H34" i="5" s="1"/>
  <c r="I34" i="5" s="1"/>
  <c r="J34" i="5" s="1"/>
  <c r="L34" i="5" s="1"/>
  <c r="M34" i="5" s="1"/>
  <c r="N34" i="5" s="1"/>
  <c r="P34" i="5" s="1"/>
  <c r="Q34" i="5" s="1"/>
  <c r="R34" i="5" s="1"/>
  <c r="S35" i="5" s="1"/>
  <c r="G35" i="5"/>
  <c r="K35" i="5"/>
  <c r="O35" i="5"/>
  <c r="D36" i="5"/>
  <c r="E36" i="5" s="1"/>
  <c r="F36" i="5" s="1"/>
  <c r="H36" i="5" s="1"/>
  <c r="I36" i="5" s="1"/>
  <c r="J36" i="5" s="1"/>
  <c r="L36" i="5" s="1"/>
  <c r="M36" i="5" s="1"/>
  <c r="N36" i="5" s="1"/>
  <c r="P36" i="5" s="1"/>
  <c r="Q36" i="5" s="1"/>
  <c r="R36" i="5" s="1"/>
  <c r="S37" i="5" s="1"/>
  <c r="G37" i="5"/>
  <c r="K37" i="5"/>
  <c r="O37" i="5"/>
  <c r="D38" i="5"/>
  <c r="E38" i="5" s="1"/>
  <c r="F38" i="5" s="1"/>
  <c r="H38" i="5" s="1"/>
  <c r="I38" i="5" s="1"/>
  <c r="J38" i="5" s="1"/>
  <c r="L38" i="5" s="1"/>
  <c r="M38" i="5" s="1"/>
  <c r="N38" i="5" s="1"/>
  <c r="P38" i="5" s="1"/>
  <c r="Q38" i="5" s="1"/>
  <c r="R38" i="5" s="1"/>
  <c r="S39" i="5" s="1"/>
  <c r="G39" i="5"/>
  <c r="K39" i="5"/>
  <c r="O39" i="5"/>
  <c r="D40" i="5"/>
  <c r="E40" i="5" s="1"/>
  <c r="F40" i="5" s="1"/>
  <c r="H40" i="5" s="1"/>
  <c r="I40" i="5" s="1"/>
  <c r="J40" i="5" s="1"/>
  <c r="L40" i="5" s="1"/>
  <c r="M40" i="5" s="1"/>
  <c r="N40" i="5" s="1"/>
  <c r="P40" i="5" s="1"/>
  <c r="Q40" i="5" s="1"/>
  <c r="R40" i="5" s="1"/>
  <c r="S41" i="5" s="1"/>
  <c r="G41" i="5"/>
  <c r="K41" i="5"/>
  <c r="O41" i="5"/>
  <c r="D42" i="5"/>
  <c r="E42" i="5" s="1"/>
  <c r="F42" i="5" s="1"/>
  <c r="H42" i="5" s="1"/>
  <c r="I42" i="5" s="1"/>
  <c r="J42" i="5" s="1"/>
  <c r="L42" i="5" s="1"/>
  <c r="M42" i="5" s="1"/>
  <c r="N42" i="5" s="1"/>
  <c r="P42" i="5" s="1"/>
  <c r="Q42" i="5" s="1"/>
  <c r="R42" i="5" s="1"/>
  <c r="S43" i="5" s="1"/>
  <c r="G43" i="5"/>
  <c r="K43" i="5"/>
  <c r="O43" i="5"/>
  <c r="D44" i="5"/>
  <c r="E44" i="5" s="1"/>
  <c r="F44" i="5" s="1"/>
  <c r="H44" i="5" s="1"/>
  <c r="I44" i="5" s="1"/>
  <c r="J44" i="5" s="1"/>
  <c r="L44" i="5" s="1"/>
  <c r="M44" i="5" s="1"/>
  <c r="N44" i="5" s="1"/>
  <c r="P44" i="5" s="1"/>
  <c r="Q44" i="5" s="1"/>
  <c r="R44" i="5" s="1"/>
  <c r="S45" i="5" s="1"/>
  <c r="G45" i="5"/>
  <c r="K45" i="5"/>
  <c r="O45" i="5"/>
  <c r="D46" i="5"/>
  <c r="E46" i="5" s="1"/>
  <c r="F46" i="5" s="1"/>
  <c r="H46" i="5" s="1"/>
  <c r="I46" i="5" s="1"/>
  <c r="J46" i="5" s="1"/>
  <c r="L46" i="5" s="1"/>
  <c r="M46" i="5" s="1"/>
  <c r="N46" i="5" s="1"/>
  <c r="P46" i="5" s="1"/>
  <c r="Q46" i="5" s="1"/>
  <c r="R46" i="5" s="1"/>
  <c r="S47" i="5" s="1"/>
  <c r="G47" i="5"/>
  <c r="K47" i="5"/>
  <c r="O47" i="5"/>
  <c r="D48" i="5"/>
  <c r="E48" i="5" s="1"/>
  <c r="F48" i="5" s="1"/>
  <c r="H48" i="5" s="1"/>
  <c r="I48" i="5" s="1"/>
  <c r="J48" i="5" s="1"/>
  <c r="L48" i="5" s="1"/>
  <c r="M48" i="5" s="1"/>
  <c r="N48" i="5" s="1"/>
  <c r="P48" i="5" s="1"/>
  <c r="Q48" i="5" s="1"/>
  <c r="R48" i="5" s="1"/>
  <c r="S49" i="5" s="1"/>
  <c r="G49" i="5"/>
  <c r="K49" i="5"/>
  <c r="O49" i="5"/>
  <c r="M39" i="6" l="1"/>
  <c r="L39" i="6"/>
  <c r="K39" i="6"/>
  <c r="M39" i="10"/>
  <c r="L39" i="10"/>
  <c r="K39" i="10"/>
  <c r="M39" i="11"/>
  <c r="L39" i="11"/>
  <c r="K39" i="11"/>
  <c r="M39" i="7"/>
  <c r="L39" i="7"/>
  <c r="K39" i="7"/>
  <c r="O39" i="7" s="1"/>
  <c r="B42" i="7"/>
  <c r="B39" i="7"/>
  <c r="B42" i="9"/>
  <c r="B39" i="9"/>
  <c r="X43" i="9"/>
  <c r="W43" i="9"/>
  <c r="V43" i="9"/>
  <c r="R43" i="9"/>
  <c r="Q43" i="9"/>
  <c r="P43" i="9"/>
  <c r="L43" i="9"/>
  <c r="K43" i="9"/>
  <c r="J43" i="9"/>
  <c r="F43" i="9"/>
  <c r="E43" i="9"/>
  <c r="D43" i="9"/>
  <c r="D42" i="9" s="1"/>
  <c r="X40" i="9"/>
  <c r="W40" i="9"/>
  <c r="V40" i="9"/>
  <c r="R40" i="9"/>
  <c r="Q40" i="9"/>
  <c r="P40" i="9"/>
  <c r="L40" i="9"/>
  <c r="K40" i="9"/>
  <c r="J40" i="9"/>
  <c r="F40" i="9"/>
  <c r="E40" i="9"/>
  <c r="D40" i="9"/>
  <c r="D39" i="9" s="1"/>
  <c r="O19" i="5"/>
  <c r="O18" i="5"/>
  <c r="O17" i="5"/>
  <c r="O16" i="5"/>
  <c r="O15" i="5"/>
  <c r="O14" i="5"/>
  <c r="O13" i="5"/>
  <c r="O12" i="5"/>
  <c r="O11" i="5"/>
  <c r="O10" i="5"/>
  <c r="O9" i="5"/>
  <c r="O8" i="5"/>
  <c r="N19" i="5"/>
  <c r="N18" i="5"/>
  <c r="N17" i="5"/>
  <c r="N16" i="5"/>
  <c r="N15" i="5"/>
  <c r="N14" i="5"/>
  <c r="N13" i="5"/>
  <c r="N12" i="5"/>
  <c r="N11" i="5"/>
  <c r="N10" i="5"/>
  <c r="N9" i="5"/>
  <c r="N8" i="5"/>
  <c r="B48" i="5"/>
  <c r="O7" i="5" s="1"/>
  <c r="A48" i="5"/>
  <c r="A46" i="5"/>
  <c r="B46" i="5"/>
  <c r="N7" i="5" s="1"/>
  <c r="E42" i="9" l="1"/>
  <c r="F42" i="9" s="1"/>
  <c r="J42" i="9" s="1"/>
  <c r="K42" i="9" s="1"/>
  <c r="L42" i="9" s="1"/>
  <c r="P42" i="9" s="1"/>
  <c r="Q42" i="9" s="1"/>
  <c r="R42" i="9" s="1"/>
  <c r="P39" i="7"/>
  <c r="Q39" i="7" s="1"/>
  <c r="O39" i="6" s="1"/>
  <c r="P39" i="6" s="1"/>
  <c r="Q39" i="6" s="1"/>
  <c r="O39" i="10" s="1"/>
  <c r="P39" i="10" s="1"/>
  <c r="Q39" i="10" s="1"/>
  <c r="O39" i="11" s="1"/>
  <c r="P39" i="11" s="1"/>
  <c r="Q39" i="11" s="1"/>
  <c r="E39" i="9"/>
  <c r="F39" i="9" s="1"/>
  <c r="J39" i="9" s="1"/>
  <c r="K39" i="9" s="1"/>
  <c r="L39" i="9" s="1"/>
  <c r="P39" i="9" s="1"/>
  <c r="Q39" i="9" s="1"/>
  <c r="R39" i="9" s="1"/>
  <c r="O21" i="5"/>
  <c r="V42" i="9" l="1"/>
  <c r="W42" i="9" s="1"/>
  <c r="X42" i="9" s="1"/>
  <c r="AB43" i="9"/>
  <c r="V39" i="9"/>
  <c r="W39" i="9" s="1"/>
  <c r="X39" i="9" s="1"/>
  <c r="AB40" i="9"/>
  <c r="M42" i="11" l="1"/>
  <c r="L42" i="11"/>
  <c r="M36" i="11"/>
  <c r="L36" i="11"/>
  <c r="M33" i="11"/>
  <c r="L33" i="11"/>
  <c r="M30" i="11"/>
  <c r="L30" i="11"/>
  <c r="M27" i="11"/>
  <c r="L27" i="11"/>
  <c r="M24" i="11"/>
  <c r="L24" i="11"/>
  <c r="M21" i="11"/>
  <c r="L21" i="11"/>
  <c r="M18" i="11"/>
  <c r="L18" i="11"/>
  <c r="M15" i="11"/>
  <c r="L15" i="11"/>
  <c r="M42" i="10"/>
  <c r="L42" i="10"/>
  <c r="M36" i="10"/>
  <c r="L36" i="10"/>
  <c r="M33" i="10"/>
  <c r="L33" i="10"/>
  <c r="M30" i="10"/>
  <c r="L30" i="10"/>
  <c r="M27" i="10"/>
  <c r="L27" i="10"/>
  <c r="M24" i="10"/>
  <c r="L24" i="10"/>
  <c r="M21" i="10"/>
  <c r="L21" i="10"/>
  <c r="M18" i="10"/>
  <c r="L18" i="10"/>
  <c r="M15" i="10"/>
  <c r="L15" i="10"/>
  <c r="M42" i="6"/>
  <c r="L42" i="6"/>
  <c r="M36" i="6"/>
  <c r="L36" i="6"/>
  <c r="M33" i="6"/>
  <c r="L33" i="6"/>
  <c r="M30" i="6"/>
  <c r="L30" i="6"/>
  <c r="M27" i="6"/>
  <c r="L27" i="6"/>
  <c r="M24" i="6"/>
  <c r="L24" i="6"/>
  <c r="M21" i="6"/>
  <c r="L21" i="6"/>
  <c r="M18" i="6"/>
  <c r="L18" i="6"/>
  <c r="M15" i="6"/>
  <c r="L15" i="6"/>
  <c r="K42" i="11"/>
  <c r="K36" i="11"/>
  <c r="K33" i="11"/>
  <c r="K30" i="11"/>
  <c r="K27" i="11"/>
  <c r="K24" i="11"/>
  <c r="K21" i="11"/>
  <c r="K18" i="11"/>
  <c r="K15" i="11"/>
  <c r="K42" i="10"/>
  <c r="K36" i="10"/>
  <c r="K33" i="10"/>
  <c r="K30" i="10"/>
  <c r="K27" i="10"/>
  <c r="K24" i="10"/>
  <c r="K21" i="10"/>
  <c r="K18" i="10"/>
  <c r="K15" i="10"/>
  <c r="K42" i="6"/>
  <c r="K36" i="6"/>
  <c r="K33" i="6"/>
  <c r="K30" i="6"/>
  <c r="K27" i="6"/>
  <c r="K24" i="6"/>
  <c r="K21" i="6"/>
  <c r="K18" i="6"/>
  <c r="K15" i="6"/>
  <c r="M42" i="7"/>
  <c r="L42" i="7"/>
  <c r="M36" i="7"/>
  <c r="L36" i="7"/>
  <c r="M33" i="7"/>
  <c r="L33" i="7"/>
  <c r="M30" i="7"/>
  <c r="L30" i="7"/>
  <c r="M27" i="7"/>
  <c r="L27" i="7"/>
  <c r="M24" i="7"/>
  <c r="L24" i="7"/>
  <c r="M21" i="7"/>
  <c r="L21" i="7"/>
  <c r="M18" i="7"/>
  <c r="L18" i="7"/>
  <c r="M15" i="7"/>
  <c r="L15" i="7"/>
  <c r="K42" i="7"/>
  <c r="O42" i="7" s="1"/>
  <c r="K36" i="7"/>
  <c r="O36" i="7" s="1"/>
  <c r="P36" i="7" s="1"/>
  <c r="K33" i="7"/>
  <c r="O33" i="7" s="1"/>
  <c r="K30" i="7"/>
  <c r="O30" i="7" s="1"/>
  <c r="K27" i="7"/>
  <c r="O27" i="7" s="1"/>
  <c r="K24" i="7"/>
  <c r="O24" i="7" s="1"/>
  <c r="P24" i="7" s="1"/>
  <c r="K21" i="7"/>
  <c r="O21" i="7" s="1"/>
  <c r="K18" i="7"/>
  <c r="O18" i="7" s="1"/>
  <c r="K15" i="7"/>
  <c r="O15" i="7" s="1"/>
  <c r="B36" i="7"/>
  <c r="B33" i="7"/>
  <c r="B30" i="7"/>
  <c r="B27" i="7"/>
  <c r="B24" i="7"/>
  <c r="B21" i="7"/>
  <c r="B18" i="7"/>
  <c r="B15" i="7"/>
  <c r="B12" i="7"/>
  <c r="B36" i="9"/>
  <c r="B33" i="9"/>
  <c r="B30" i="9"/>
  <c r="B27" i="9"/>
  <c r="B24" i="9"/>
  <c r="B21" i="9"/>
  <c r="B18" i="9"/>
  <c r="B15" i="9"/>
  <c r="B12" i="9"/>
  <c r="X37" i="9"/>
  <c r="W37" i="9"/>
  <c r="V37" i="9"/>
  <c r="R37" i="9"/>
  <c r="Q37" i="9"/>
  <c r="P37" i="9"/>
  <c r="L37" i="9"/>
  <c r="K37" i="9"/>
  <c r="J37" i="9"/>
  <c r="X34" i="9"/>
  <c r="W34" i="9"/>
  <c r="V34" i="9"/>
  <c r="R34" i="9"/>
  <c r="Q34" i="9"/>
  <c r="P34" i="9"/>
  <c r="L34" i="9"/>
  <c r="K34" i="9"/>
  <c r="J34" i="9"/>
  <c r="X31" i="9"/>
  <c r="W31" i="9"/>
  <c r="V31" i="9"/>
  <c r="R31" i="9"/>
  <c r="Q31" i="9"/>
  <c r="P31" i="9"/>
  <c r="L31" i="9"/>
  <c r="K31" i="9"/>
  <c r="J31" i="9"/>
  <c r="X28" i="9"/>
  <c r="W28" i="9"/>
  <c r="V28" i="9"/>
  <c r="R28" i="9"/>
  <c r="Q28" i="9"/>
  <c r="P28" i="9"/>
  <c r="L28" i="9"/>
  <c r="K28" i="9"/>
  <c r="J28" i="9"/>
  <c r="X25" i="9"/>
  <c r="W25" i="9"/>
  <c r="V25" i="9"/>
  <c r="R25" i="9"/>
  <c r="Q25" i="9"/>
  <c r="P25" i="9"/>
  <c r="L25" i="9"/>
  <c r="K25" i="9"/>
  <c r="J25" i="9"/>
  <c r="X22" i="9"/>
  <c r="W22" i="9"/>
  <c r="V22" i="9"/>
  <c r="R22" i="9"/>
  <c r="Q22" i="9"/>
  <c r="P22" i="9"/>
  <c r="L22" i="9"/>
  <c r="K22" i="9"/>
  <c r="J22" i="9"/>
  <c r="X19" i="9"/>
  <c r="W19" i="9"/>
  <c r="V19" i="9"/>
  <c r="R19" i="9"/>
  <c r="Q19" i="9"/>
  <c r="P19" i="9"/>
  <c r="L19" i="9"/>
  <c r="K19" i="9"/>
  <c r="J19" i="9"/>
  <c r="X16" i="9"/>
  <c r="W16" i="9"/>
  <c r="V16" i="9"/>
  <c r="R16" i="9"/>
  <c r="Q16" i="9"/>
  <c r="P16" i="9"/>
  <c r="L16" i="9"/>
  <c r="K16" i="9"/>
  <c r="J16" i="9"/>
  <c r="X13" i="9"/>
  <c r="W13" i="9"/>
  <c r="R13" i="9"/>
  <c r="Q13" i="9"/>
  <c r="L13" i="9"/>
  <c r="K13" i="9"/>
  <c r="J13" i="9"/>
  <c r="P13" i="9"/>
  <c r="V13" i="9"/>
  <c r="F37" i="9"/>
  <c r="E37" i="9"/>
  <c r="F34" i="9"/>
  <c r="E34" i="9"/>
  <c r="F31" i="9"/>
  <c r="E31" i="9"/>
  <c r="F28" i="9"/>
  <c r="E28" i="9"/>
  <c r="F25" i="9"/>
  <c r="E25" i="9"/>
  <c r="F22" i="9"/>
  <c r="E22" i="9"/>
  <c r="F19" i="9"/>
  <c r="E19" i="9"/>
  <c r="F16" i="9"/>
  <c r="E16" i="9"/>
  <c r="F13" i="9"/>
  <c r="E13" i="9"/>
  <c r="D13" i="9"/>
  <c r="D37" i="9"/>
  <c r="D34" i="9"/>
  <c r="D31" i="9"/>
  <c r="D28" i="9"/>
  <c r="D25" i="9"/>
  <c r="D22" i="9"/>
  <c r="D19" i="9"/>
  <c r="D16" i="9"/>
  <c r="M19" i="5"/>
  <c r="L19" i="5"/>
  <c r="K19" i="5"/>
  <c r="M18" i="5"/>
  <c r="L18" i="5"/>
  <c r="K18" i="5"/>
  <c r="M17" i="5"/>
  <c r="L17" i="5"/>
  <c r="K17" i="5"/>
  <c r="M16" i="5"/>
  <c r="L16" i="5"/>
  <c r="K16" i="5"/>
  <c r="P18" i="7" l="1"/>
  <c r="Q18" i="7" s="1"/>
  <c r="P30" i="7"/>
  <c r="P21" i="7"/>
  <c r="Q21" i="7" s="1"/>
  <c r="P33" i="7"/>
  <c r="Q33" i="7" s="1"/>
  <c r="F46" i="9"/>
  <c r="P27" i="7"/>
  <c r="Q27" i="7" s="1"/>
  <c r="E46" i="9"/>
  <c r="P15" i="7"/>
  <c r="Q15" i="7" s="1"/>
  <c r="P42" i="7"/>
  <c r="Q42" i="7" s="1"/>
  <c r="R46" i="9"/>
  <c r="J46" i="9"/>
  <c r="L46" i="9"/>
  <c r="V46" i="9"/>
  <c r="X46" i="9"/>
  <c r="D46" i="9"/>
  <c r="P46" i="9"/>
  <c r="K46" i="9"/>
  <c r="Q46" i="9"/>
  <c r="W46" i="9"/>
  <c r="Q24" i="7"/>
  <c r="Q30" i="7"/>
  <c r="Q36" i="7"/>
  <c r="M15" i="5"/>
  <c r="L15" i="5"/>
  <c r="K15" i="5"/>
  <c r="M14" i="5"/>
  <c r="L14" i="5"/>
  <c r="K14" i="5"/>
  <c r="M13" i="5"/>
  <c r="L13" i="5"/>
  <c r="K13" i="5"/>
  <c r="M12" i="5"/>
  <c r="L12" i="5"/>
  <c r="K12" i="5"/>
  <c r="M11" i="5"/>
  <c r="L11" i="5"/>
  <c r="K11" i="5"/>
  <c r="M10" i="5"/>
  <c r="L10" i="5"/>
  <c r="K10" i="5"/>
  <c r="M9" i="5"/>
  <c r="L9" i="5"/>
  <c r="K9" i="5"/>
  <c r="M8" i="5"/>
  <c r="L8" i="5"/>
  <c r="K8" i="5"/>
  <c r="J19" i="5"/>
  <c r="J18" i="5"/>
  <c r="J17" i="5"/>
  <c r="J16" i="5"/>
  <c r="J15" i="5"/>
  <c r="J14" i="5"/>
  <c r="J13" i="5"/>
  <c r="J12" i="5"/>
  <c r="J11" i="5"/>
  <c r="J10" i="5"/>
  <c r="J9" i="5"/>
  <c r="J8" i="5"/>
  <c r="I19" i="5"/>
  <c r="I18" i="5"/>
  <c r="I17" i="5"/>
  <c r="I16" i="5"/>
  <c r="I15" i="5"/>
  <c r="I14" i="5"/>
  <c r="I13" i="5"/>
  <c r="I12" i="5"/>
  <c r="I11" i="5"/>
  <c r="I10" i="5"/>
  <c r="I9" i="5"/>
  <c r="I8" i="5"/>
  <c r="H19" i="5"/>
  <c r="H18" i="5"/>
  <c r="H17" i="5"/>
  <c r="H16" i="5"/>
  <c r="H15" i="5"/>
  <c r="H14" i="5"/>
  <c r="H13" i="5"/>
  <c r="H12" i="5"/>
  <c r="H11" i="5"/>
  <c r="H10" i="5"/>
  <c r="H9" i="5"/>
  <c r="H8" i="5"/>
  <c r="B44" i="5"/>
  <c r="M7" i="5" s="1"/>
  <c r="B42" i="5"/>
  <c r="L7" i="5" s="1"/>
  <c r="A42" i="5"/>
  <c r="B40" i="5"/>
  <c r="K7" i="5" s="1"/>
  <c r="A40" i="5"/>
  <c r="B32" i="5"/>
  <c r="G7" i="5" s="1"/>
  <c r="A32" i="5"/>
  <c r="B30" i="5"/>
  <c r="F7" i="5" s="1"/>
  <c r="A30" i="5"/>
  <c r="F19" i="5"/>
  <c r="F18" i="5"/>
  <c r="F17" i="5"/>
  <c r="G16" i="5"/>
  <c r="F16" i="5"/>
  <c r="G15" i="5"/>
  <c r="F15" i="5"/>
  <c r="G14" i="5"/>
  <c r="F14" i="5"/>
  <c r="F13" i="5"/>
  <c r="F12" i="5"/>
  <c r="F11" i="5"/>
  <c r="F10" i="5"/>
  <c r="F9" i="5"/>
  <c r="F8" i="5"/>
  <c r="A44" i="5"/>
  <c r="A38" i="5"/>
  <c r="A36" i="5"/>
  <c r="A34" i="5"/>
  <c r="B38" i="5"/>
  <c r="J7" i="5" s="1"/>
  <c r="B36" i="5"/>
  <c r="I7" i="5" s="1"/>
  <c r="B34" i="5"/>
  <c r="H7" i="5" s="1"/>
  <c r="L50" i="9" l="1"/>
  <c r="V52" i="6" s="1"/>
  <c r="N21" i="5"/>
  <c r="J21" i="5"/>
  <c r="I21" i="5"/>
  <c r="H21" i="5"/>
  <c r="G19" i="5"/>
  <c r="G18" i="5"/>
  <c r="G17" i="5"/>
  <c r="G13" i="5"/>
  <c r="G12" i="5"/>
  <c r="G11" i="5"/>
  <c r="G10" i="5"/>
  <c r="G9" i="5"/>
  <c r="G8" i="5"/>
  <c r="F21" i="5"/>
  <c r="G21" i="5" l="1"/>
  <c r="M21" i="5"/>
  <c r="L21" i="5"/>
  <c r="G29" i="5"/>
  <c r="G51" i="5" s="1"/>
  <c r="D28" i="5"/>
  <c r="E28" i="5" s="1"/>
  <c r="B28" i="5"/>
  <c r="E7" i="5" s="1"/>
  <c r="A28" i="5"/>
  <c r="E19" i="5"/>
  <c r="E18" i="5"/>
  <c r="E17" i="5"/>
  <c r="E16" i="5"/>
  <c r="E15" i="5"/>
  <c r="E14" i="5"/>
  <c r="E13" i="5"/>
  <c r="E12" i="5"/>
  <c r="E11" i="5"/>
  <c r="E10" i="5"/>
  <c r="E9" i="5"/>
  <c r="D36" i="9"/>
  <c r="D33" i="9"/>
  <c r="D30" i="9"/>
  <c r="D27" i="9"/>
  <c r="D24" i="9"/>
  <c r="D21" i="9"/>
  <c r="D18" i="9"/>
  <c r="D15" i="9"/>
  <c r="E8" i="5"/>
  <c r="F28" i="5" l="1"/>
  <c r="H28" i="5" s="1"/>
  <c r="I28" i="5" s="1"/>
  <c r="J28" i="5" s="1"/>
  <c r="K51" i="5" s="1"/>
  <c r="K21" i="5"/>
  <c r="AB16" i="9"/>
  <c r="D12" i="9"/>
  <c r="D48" i="9" s="1"/>
  <c r="E15" i="9"/>
  <c r="F15" i="9" s="1"/>
  <c r="J15" i="9" s="1"/>
  <c r="K15" i="9" s="1"/>
  <c r="L15" i="9" s="1"/>
  <c r="P15" i="9" s="1"/>
  <c r="Q15" i="9" s="1"/>
  <c r="R15" i="9" s="1"/>
  <c r="V15" i="9" s="1"/>
  <c r="W15" i="9" s="1"/>
  <c r="X15" i="9" s="1"/>
  <c r="E18" i="9"/>
  <c r="F18" i="9" s="1"/>
  <c r="J18" i="9" s="1"/>
  <c r="K18" i="9" s="1"/>
  <c r="L18" i="9" s="1"/>
  <c r="P18" i="9" s="1"/>
  <c r="Q18" i="9" s="1"/>
  <c r="R18" i="9" s="1"/>
  <c r="V18" i="9" s="1"/>
  <c r="W18" i="9" s="1"/>
  <c r="X18" i="9" s="1"/>
  <c r="E21" i="9"/>
  <c r="F21" i="9" s="1"/>
  <c r="J21" i="9" s="1"/>
  <c r="K21" i="9" s="1"/>
  <c r="L21" i="9" s="1"/>
  <c r="P21" i="9" s="1"/>
  <c r="Q21" i="9" s="1"/>
  <c r="R21" i="9" s="1"/>
  <c r="V21" i="9" s="1"/>
  <c r="W21" i="9" s="1"/>
  <c r="X21" i="9" s="1"/>
  <c r="E24" i="9"/>
  <c r="F24" i="9" s="1"/>
  <c r="J24" i="9" s="1"/>
  <c r="K24" i="9" s="1"/>
  <c r="L24" i="9" s="1"/>
  <c r="P24" i="9" s="1"/>
  <c r="Q24" i="9" s="1"/>
  <c r="R24" i="9" s="1"/>
  <c r="V24" i="9" s="1"/>
  <c r="W24" i="9" s="1"/>
  <c r="X24" i="9" s="1"/>
  <c r="E27" i="9"/>
  <c r="F27" i="9" s="1"/>
  <c r="J27" i="9" s="1"/>
  <c r="K27" i="9" s="1"/>
  <c r="L27" i="9" s="1"/>
  <c r="P27" i="9" s="1"/>
  <c r="Q27" i="9" s="1"/>
  <c r="R27" i="9" s="1"/>
  <c r="V27" i="9" s="1"/>
  <c r="W27" i="9" s="1"/>
  <c r="X27" i="9" s="1"/>
  <c r="E30" i="9"/>
  <c r="F30" i="9" s="1"/>
  <c r="J30" i="9" s="1"/>
  <c r="K30" i="9" s="1"/>
  <c r="L30" i="9" s="1"/>
  <c r="P30" i="9" s="1"/>
  <c r="Q30" i="9" s="1"/>
  <c r="R30" i="9" s="1"/>
  <c r="V30" i="9" s="1"/>
  <c r="W30" i="9" s="1"/>
  <c r="X30" i="9" s="1"/>
  <c r="E33" i="9"/>
  <c r="F33" i="9" s="1"/>
  <c r="J33" i="9" s="1"/>
  <c r="K33" i="9" s="1"/>
  <c r="L33" i="9" s="1"/>
  <c r="P33" i="9" s="1"/>
  <c r="Q33" i="9" s="1"/>
  <c r="R33" i="9" s="1"/>
  <c r="V33" i="9" s="1"/>
  <c r="W33" i="9" s="1"/>
  <c r="X33" i="9" s="1"/>
  <c r="E36" i="9"/>
  <c r="F36" i="9" s="1"/>
  <c r="J36" i="9" s="1"/>
  <c r="K36" i="9" s="1"/>
  <c r="L36" i="9" s="1"/>
  <c r="P36" i="9" s="1"/>
  <c r="Q36" i="9" s="1"/>
  <c r="R36" i="9" s="1"/>
  <c r="V36" i="9" s="1"/>
  <c r="W36" i="9" s="1"/>
  <c r="X36" i="9" s="1"/>
  <c r="AB22" i="9" l="1"/>
  <c r="AB19" i="9"/>
  <c r="E12" i="9"/>
  <c r="E48" i="9" s="1"/>
  <c r="L28" i="5"/>
  <c r="M28" i="5" s="1"/>
  <c r="N28" i="5" s="1"/>
  <c r="AB34" i="9"/>
  <c r="AB28" i="9"/>
  <c r="R50" i="9"/>
  <c r="V52" i="10" s="1"/>
  <c r="AB13" i="9"/>
  <c r="AB31" i="9"/>
  <c r="F50" i="9"/>
  <c r="V52" i="7" s="1"/>
  <c r="X50" i="9"/>
  <c r="V52" i="11" s="1"/>
  <c r="AB37" i="9"/>
  <c r="AB25" i="9"/>
  <c r="P28" i="5" l="1"/>
  <c r="Q28" i="5" s="1"/>
  <c r="R28" i="5" s="1"/>
  <c r="S29" i="5" s="1"/>
  <c r="S51" i="5" s="1"/>
  <c r="O29" i="5"/>
  <c r="O51" i="5" s="1"/>
  <c r="F12" i="9"/>
  <c r="F48" i="9" l="1"/>
  <c r="J12" i="9"/>
  <c r="J48" i="9" s="1"/>
  <c r="K12" i="9" l="1"/>
  <c r="K48" i="9" s="1"/>
  <c r="L12" i="9" l="1"/>
  <c r="V38" i="10"/>
  <c r="Z38" i="10" s="1"/>
  <c r="Z38" i="7"/>
  <c r="P12" i="9" l="1"/>
  <c r="P48" i="9" s="1"/>
  <c r="L48" i="9"/>
  <c r="Q12" i="9" l="1"/>
  <c r="Q48" i="9" s="1"/>
  <c r="R12" i="9" l="1"/>
  <c r="R48" i="9" s="1"/>
  <c r="A12" i="11"/>
  <c r="A12" i="10"/>
  <c r="A12" i="6"/>
  <c r="A12" i="7"/>
  <c r="A10" i="9"/>
  <c r="V12" i="9" l="1"/>
  <c r="V48" i="9" s="1"/>
  <c r="W12" i="9" l="1"/>
  <c r="W48" i="9" s="1"/>
  <c r="O27" i="6"/>
  <c r="P27" i="6" s="1"/>
  <c r="Q27" i="6" s="1"/>
  <c r="O27" i="10" s="1"/>
  <c r="P27" i="10" s="1"/>
  <c r="Q27" i="10" s="1"/>
  <c r="O27" i="11" s="1"/>
  <c r="P27" i="11" s="1"/>
  <c r="Q27" i="11" s="1"/>
  <c r="O33" i="6"/>
  <c r="P33" i="6" s="1"/>
  <c r="Q33" i="6" s="1"/>
  <c r="O33" i="10" s="1"/>
  <c r="P33" i="10" s="1"/>
  <c r="Q33" i="10" s="1"/>
  <c r="O33" i="11" s="1"/>
  <c r="P33" i="11" s="1"/>
  <c r="Q33" i="11" s="1"/>
  <c r="O42" i="6"/>
  <c r="P42" i="6" s="1"/>
  <c r="Q42" i="6" s="1"/>
  <c r="O42" i="10" s="1"/>
  <c r="P42" i="10" s="1"/>
  <c r="Q42" i="10" s="1"/>
  <c r="O42" i="11" s="1"/>
  <c r="P42" i="11" s="1"/>
  <c r="Q42" i="11" s="1"/>
  <c r="O15" i="6"/>
  <c r="P15" i="6" s="1"/>
  <c r="Q15" i="6" s="1"/>
  <c r="O15" i="10" s="1"/>
  <c r="P15" i="10" s="1"/>
  <c r="Q15" i="10" s="1"/>
  <c r="O15" i="11" s="1"/>
  <c r="P15" i="11" s="1"/>
  <c r="Q15" i="11" s="1"/>
  <c r="O18" i="6"/>
  <c r="P18" i="6" s="1"/>
  <c r="Q18" i="6" s="1"/>
  <c r="O18" i="10" s="1"/>
  <c r="P18" i="10" s="1"/>
  <c r="Q18" i="10" s="1"/>
  <c r="O18" i="11" s="1"/>
  <c r="P18" i="11" s="1"/>
  <c r="Q18" i="11" s="1"/>
  <c r="O21" i="6"/>
  <c r="P21" i="6" s="1"/>
  <c r="Q21" i="6" s="1"/>
  <c r="O21" i="10" s="1"/>
  <c r="P21" i="10" s="1"/>
  <c r="Q21" i="10" s="1"/>
  <c r="O21" i="11" s="1"/>
  <c r="P21" i="11" s="1"/>
  <c r="Q21" i="11" s="1"/>
  <c r="O24" i="6"/>
  <c r="P24" i="6" s="1"/>
  <c r="Q24" i="6" s="1"/>
  <c r="O24" i="10" s="1"/>
  <c r="P24" i="10" s="1"/>
  <c r="Q24" i="10" s="1"/>
  <c r="O24" i="11" s="1"/>
  <c r="P24" i="11" s="1"/>
  <c r="Q24" i="11" s="1"/>
  <c r="O30" i="6"/>
  <c r="P30" i="6" s="1"/>
  <c r="Q30" i="6" s="1"/>
  <c r="O30" i="10" s="1"/>
  <c r="P30" i="10" s="1"/>
  <c r="Q30" i="10" s="1"/>
  <c r="O30" i="11" s="1"/>
  <c r="P30" i="11" s="1"/>
  <c r="Q30" i="11" s="1"/>
  <c r="O36" i="6"/>
  <c r="P36" i="6" s="1"/>
  <c r="Q36" i="6" s="1"/>
  <c r="O36" i="10" s="1"/>
  <c r="P36" i="10" s="1"/>
  <c r="Q36" i="10" s="1"/>
  <c r="O36" i="11" s="1"/>
  <c r="P36" i="11" s="1"/>
  <c r="Q36" i="11" s="1"/>
  <c r="X12" i="9" l="1"/>
  <c r="X48" i="9" s="1"/>
  <c r="S7" i="11"/>
  <c r="I12" i="7"/>
  <c r="I47" i="7" s="1"/>
  <c r="G12" i="7"/>
  <c r="G47" i="7" s="1"/>
  <c r="H12" i="7"/>
  <c r="H47" i="7" s="1"/>
  <c r="L12" i="7"/>
  <c r="M12" i="7"/>
  <c r="K12" i="7"/>
  <c r="D12" i="7"/>
  <c r="D47" i="7" s="1"/>
  <c r="C12" i="7"/>
  <c r="E12" i="7"/>
  <c r="E47" i="7" s="1"/>
  <c r="E21" i="5"/>
  <c r="O22" i="5" s="1"/>
  <c r="O12" i="7" l="1"/>
  <c r="P12" i="7" s="1"/>
  <c r="Q12" i="7" s="1"/>
  <c r="C47" i="7"/>
  <c r="E51" i="7" s="1"/>
  <c r="I51" i="7"/>
  <c r="K47" i="7"/>
  <c r="L47" i="7"/>
  <c r="M47" i="7"/>
  <c r="D12" i="6"/>
  <c r="D47" i="6" s="1"/>
  <c r="C12" i="6"/>
  <c r="C47" i="6" s="1"/>
  <c r="H12" i="6"/>
  <c r="H47" i="6" s="1"/>
  <c r="G12" i="6"/>
  <c r="G47" i="6" s="1"/>
  <c r="C49" i="6" l="1"/>
  <c r="D49" i="6" s="1"/>
  <c r="O49" i="7"/>
  <c r="P49" i="7" s="1"/>
  <c r="Q49" i="7" s="1"/>
  <c r="C49" i="7"/>
  <c r="D49" i="7" s="1"/>
  <c r="E49" i="7" s="1"/>
  <c r="G49" i="7" s="1"/>
  <c r="O47" i="7"/>
  <c r="C12" i="10"/>
  <c r="C47" i="10" s="1"/>
  <c r="E12" i="10"/>
  <c r="E47" i="10" s="1"/>
  <c r="D12" i="10"/>
  <c r="D47" i="10" s="1"/>
  <c r="H12" i="10"/>
  <c r="H47" i="10" s="1"/>
  <c r="G12" i="10"/>
  <c r="G47" i="10" s="1"/>
  <c r="I12" i="10"/>
  <c r="I47" i="10" s="1"/>
  <c r="M51" i="7"/>
  <c r="Q51" i="7" s="1"/>
  <c r="V7" i="11"/>
  <c r="I51" i="10" l="1"/>
  <c r="C49" i="10"/>
  <c r="D49" i="10" s="1"/>
  <c r="E49" i="10" s="1"/>
  <c r="G49" i="10" s="1"/>
  <c r="H49" i="10" s="1"/>
  <c r="I49" i="10" s="1"/>
  <c r="E51" i="10"/>
  <c r="P47" i="7"/>
  <c r="M12" i="11"/>
  <c r="M47" i="11" s="1"/>
  <c r="L12" i="11"/>
  <c r="L47" i="11" s="1"/>
  <c r="E12" i="11"/>
  <c r="E47" i="11" s="1"/>
  <c r="C12" i="11"/>
  <c r="C47" i="11" s="1"/>
  <c r="D12" i="11"/>
  <c r="D47" i="11" s="1"/>
  <c r="H12" i="11"/>
  <c r="H47" i="11" s="1"/>
  <c r="I12" i="11"/>
  <c r="I47" i="11" s="1"/>
  <c r="G12" i="11"/>
  <c r="G47" i="11" s="1"/>
  <c r="K12" i="11" l="1"/>
  <c r="K47" i="11" s="1"/>
  <c r="AA14" i="11"/>
  <c r="Y6" i="11" s="1"/>
  <c r="Q47" i="7"/>
  <c r="I51" i="11"/>
  <c r="C49" i="11"/>
  <c r="D49" i="11" s="1"/>
  <c r="E49" i="11" s="1"/>
  <c r="G49" i="11" s="1"/>
  <c r="H49" i="11" s="1"/>
  <c r="I49" i="11" s="1"/>
  <c r="E51" i="11"/>
  <c r="AB6" i="11" l="1"/>
  <c r="Y7" i="11"/>
  <c r="AB7" i="11" s="1"/>
  <c r="K49" i="11"/>
  <c r="L49" i="11" s="1"/>
  <c r="M49" i="11" s="1"/>
  <c r="V48" i="11" s="1"/>
  <c r="X31" i="11" s="1"/>
  <c r="M51" i="11"/>
  <c r="Q51" i="11" s="1"/>
  <c r="O49" i="11"/>
  <c r="P49" i="11" s="1"/>
  <c r="Q49" i="11" s="1"/>
  <c r="AA14" i="7"/>
  <c r="Y40" i="11" l="1"/>
  <c r="Y42" i="11" s="1"/>
  <c r="X33" i="11"/>
  <c r="Y29" i="11" s="1"/>
  <c r="H49" i="7"/>
  <c r="I49" i="7" s="1"/>
  <c r="Y31" i="11" l="1"/>
  <c r="Y33" i="11" s="1"/>
  <c r="K49" i="7"/>
  <c r="L49" i="7" s="1"/>
  <c r="M49" i="7" s="1"/>
  <c r="V48" i="7" s="1"/>
  <c r="X31" i="7" l="1"/>
  <c r="V40" i="7"/>
  <c r="V42" i="7" s="1"/>
  <c r="V6" i="7"/>
  <c r="V7" i="7" s="1"/>
  <c r="S7" i="7"/>
  <c r="Y6" i="7"/>
  <c r="Y7" i="7" s="1"/>
  <c r="V54" i="7"/>
  <c r="Z40" i="7" l="1"/>
  <c r="Z42" i="7" s="1"/>
  <c r="V40" i="6"/>
  <c r="V42" i="6" s="1"/>
  <c r="X33" i="7"/>
  <c r="Y29" i="7" s="1"/>
  <c r="V40" i="11"/>
  <c r="V42" i="11" s="1"/>
  <c r="V40" i="10"/>
  <c r="V42" i="10" s="1"/>
  <c r="Y31" i="7" l="1"/>
  <c r="Y33" i="7" s="1"/>
  <c r="AB6" i="7"/>
  <c r="AB7" i="7"/>
  <c r="I12" i="6" l="1"/>
  <c r="I47" i="6" s="1"/>
  <c r="I51" i="6" l="1"/>
  <c r="E12" i="6"/>
  <c r="E47" i="6" s="1"/>
  <c r="E49" i="6" l="1"/>
  <c r="E51" i="6"/>
  <c r="G49" i="6"/>
  <c r="H49" i="6" s="1"/>
  <c r="I49" i="6" s="1"/>
  <c r="V6" i="6" l="1"/>
  <c r="Y6" i="6"/>
  <c r="Y7" i="6" s="1"/>
  <c r="S7" i="6"/>
  <c r="Z38" i="6"/>
  <c r="AB6" i="6" l="1"/>
  <c r="AA12" i="6"/>
  <c r="M12" i="6" s="1"/>
  <c r="M47" i="6" s="1"/>
  <c r="Z12" i="6"/>
  <c r="L12" i="6" s="1"/>
  <c r="L47" i="6" s="1"/>
  <c r="Y12" i="6"/>
  <c r="K12" i="6" s="1"/>
  <c r="V7" i="6"/>
  <c r="AB7" i="6" s="1"/>
  <c r="O12" i="6" l="1"/>
  <c r="O47" i="6" s="1"/>
  <c r="K47" i="6"/>
  <c r="M51" i="6" s="1"/>
  <c r="K49" i="6" l="1"/>
  <c r="L49" i="6" s="1"/>
  <c r="M49" i="6" s="1"/>
  <c r="V48" i="6" s="1"/>
  <c r="O49" i="6"/>
  <c r="P49" i="6" s="1"/>
  <c r="Q49" i="6" s="1"/>
  <c r="Q51" i="6"/>
  <c r="P12" i="6"/>
  <c r="P47" i="6" s="1"/>
  <c r="W40" i="6" l="1"/>
  <c r="X31" i="6"/>
  <c r="Q12" i="6"/>
  <c r="Q47" i="6" s="1"/>
  <c r="V54" i="6"/>
  <c r="X33" i="6" l="1"/>
  <c r="Y29" i="6" s="1"/>
  <c r="W42" i="6"/>
  <c r="W40" i="10"/>
  <c r="Z40" i="6"/>
  <c r="Z42" i="6" s="1"/>
  <c r="W40" i="11"/>
  <c r="W42" i="11" s="1"/>
  <c r="Y31" i="6" l="1"/>
  <c r="Y33" i="6" s="1"/>
  <c r="W42" i="10"/>
  <c r="Z38" i="11" l="1"/>
  <c r="V54" i="11" l="1"/>
  <c r="V6" i="10"/>
  <c r="V7" i="10" s="1"/>
  <c r="Y6" i="10"/>
  <c r="Y7" i="10" s="1"/>
  <c r="Z12" i="10" l="1"/>
  <c r="L12" i="10" s="1"/>
  <c r="L47" i="10" s="1"/>
  <c r="AA12" i="10"/>
  <c r="M12" i="10" s="1"/>
  <c r="M47" i="10" s="1"/>
  <c r="Y12" i="10"/>
  <c r="K12" i="10" s="1"/>
  <c r="S6" i="10"/>
  <c r="AB6" i="10" l="1"/>
  <c r="S7" i="10"/>
  <c r="AB7" i="10" s="1"/>
  <c r="O12" i="10"/>
  <c r="K47" i="10"/>
  <c r="M51" i="10" l="1"/>
  <c r="Q51" i="10" s="1"/>
  <c r="O49" i="10"/>
  <c r="P49" i="10" s="1"/>
  <c r="Q49" i="10" s="1"/>
  <c r="K49" i="10"/>
  <c r="L49" i="10" s="1"/>
  <c r="M49" i="10" s="1"/>
  <c r="V48" i="10" s="1"/>
  <c r="O47" i="10"/>
  <c r="P12" i="10"/>
  <c r="V54" i="10" l="1"/>
  <c r="X40" i="10"/>
  <c r="X31" i="10"/>
  <c r="P47" i="10"/>
  <c r="Q12" i="10"/>
  <c r="X40" i="11" l="1"/>
  <c r="X42" i="10"/>
  <c r="Z40" i="10"/>
  <c r="Z42" i="10" s="1"/>
  <c r="X33" i="10"/>
  <c r="Y29" i="10" s="1"/>
  <c r="Q47" i="10"/>
  <c r="O12" i="11"/>
  <c r="Z40" i="11" l="1"/>
  <c r="Z42" i="11" s="1"/>
  <c r="X42" i="11"/>
  <c r="Y31" i="10"/>
  <c r="Y33" i="10" s="1"/>
  <c r="O47" i="11"/>
  <c r="P12" i="11"/>
  <c r="Q12" i="11" l="1"/>
  <c r="Q47" i="11" s="1"/>
  <c r="P47" i="11"/>
</calcChain>
</file>

<file path=xl/comments1.xml><?xml version="1.0" encoding="utf-8"?>
<comments xmlns="http://schemas.openxmlformats.org/spreadsheetml/2006/main">
  <authors>
    <author>UABC</author>
  </authors>
  <commentList>
    <comment ref="A223" authorId="0">
      <text>
        <r>
          <rPr>
            <b/>
            <sz val="9"/>
            <color indexed="81"/>
            <rFont val="Tahoma"/>
            <family val="2"/>
          </rPr>
          <t>UABC:</t>
        </r>
        <r>
          <rPr>
            <sz val="9"/>
            <color indexed="81"/>
            <rFont val="Tahoma"/>
            <family val="2"/>
          </rPr>
          <t xml:space="preserve">
</t>
        </r>
      </text>
    </comment>
    <comment ref="A224" authorId="0">
      <text>
        <r>
          <rPr>
            <b/>
            <sz val="9"/>
            <color indexed="81"/>
            <rFont val="Tahoma"/>
            <family val="2"/>
          </rPr>
          <t>UABC:</t>
        </r>
        <r>
          <rPr>
            <sz val="9"/>
            <color indexed="81"/>
            <rFont val="Tahoma"/>
            <family val="2"/>
          </rPr>
          <t xml:space="preserve">
</t>
        </r>
      </text>
    </comment>
    <comment ref="A225" authorId="0">
      <text>
        <r>
          <rPr>
            <b/>
            <sz val="9"/>
            <color indexed="81"/>
            <rFont val="Tahoma"/>
            <family val="2"/>
          </rPr>
          <t>UABC:</t>
        </r>
        <r>
          <rPr>
            <sz val="9"/>
            <color indexed="81"/>
            <rFont val="Tahoma"/>
            <family val="2"/>
          </rPr>
          <t xml:space="preserve">
</t>
        </r>
      </text>
    </comment>
    <comment ref="A226" authorId="0">
      <text>
        <r>
          <rPr>
            <b/>
            <sz val="9"/>
            <color indexed="81"/>
            <rFont val="Tahoma"/>
            <family val="2"/>
          </rPr>
          <t>UABC:</t>
        </r>
        <r>
          <rPr>
            <sz val="9"/>
            <color indexed="81"/>
            <rFont val="Tahoma"/>
            <family val="2"/>
          </rPr>
          <t xml:space="preserve">
</t>
        </r>
      </text>
    </comment>
    <comment ref="A227" authorId="0">
      <text>
        <r>
          <rPr>
            <b/>
            <sz val="9"/>
            <color indexed="81"/>
            <rFont val="Tahoma"/>
            <family val="2"/>
          </rPr>
          <t>UABC:</t>
        </r>
        <r>
          <rPr>
            <sz val="9"/>
            <color indexed="81"/>
            <rFont val="Tahoma"/>
            <family val="2"/>
          </rPr>
          <t xml:space="preserve">
</t>
        </r>
      </text>
    </comment>
    <comment ref="A228" authorId="0">
      <text>
        <r>
          <rPr>
            <b/>
            <sz val="9"/>
            <color indexed="81"/>
            <rFont val="Tahoma"/>
            <family val="2"/>
          </rPr>
          <t>UABC:</t>
        </r>
        <r>
          <rPr>
            <sz val="9"/>
            <color indexed="81"/>
            <rFont val="Tahoma"/>
            <family val="2"/>
          </rPr>
          <t xml:space="preserve">
</t>
        </r>
      </text>
    </comment>
    <comment ref="A229" authorId="0">
      <text>
        <r>
          <rPr>
            <b/>
            <sz val="9"/>
            <color indexed="81"/>
            <rFont val="Tahoma"/>
            <family val="2"/>
          </rPr>
          <t>UABC:</t>
        </r>
        <r>
          <rPr>
            <sz val="9"/>
            <color indexed="81"/>
            <rFont val="Tahoma"/>
            <family val="2"/>
          </rPr>
          <t xml:space="preserve">
</t>
        </r>
      </text>
    </comment>
    <comment ref="A230" authorId="0">
      <text>
        <r>
          <rPr>
            <b/>
            <sz val="9"/>
            <color indexed="81"/>
            <rFont val="Tahoma"/>
            <family val="2"/>
          </rPr>
          <t>UABC:</t>
        </r>
        <r>
          <rPr>
            <sz val="9"/>
            <color indexed="81"/>
            <rFont val="Tahoma"/>
            <family val="2"/>
          </rPr>
          <t xml:space="preserve">
</t>
        </r>
      </text>
    </comment>
    <comment ref="A231" authorId="0">
      <text>
        <r>
          <rPr>
            <b/>
            <sz val="9"/>
            <color indexed="81"/>
            <rFont val="Tahoma"/>
            <family val="2"/>
          </rPr>
          <t>UABC:</t>
        </r>
        <r>
          <rPr>
            <sz val="9"/>
            <color indexed="81"/>
            <rFont val="Tahoma"/>
            <family val="2"/>
          </rPr>
          <t xml:space="preserve">
</t>
        </r>
      </text>
    </comment>
    <comment ref="A232" authorId="0">
      <text>
        <r>
          <rPr>
            <b/>
            <sz val="9"/>
            <color indexed="81"/>
            <rFont val="Tahoma"/>
            <family val="2"/>
          </rPr>
          <t>UABC:</t>
        </r>
        <r>
          <rPr>
            <sz val="9"/>
            <color indexed="81"/>
            <rFont val="Tahoma"/>
            <family val="2"/>
          </rPr>
          <t xml:space="preserve">
</t>
        </r>
      </text>
    </comment>
    <comment ref="A233" authorId="0">
      <text>
        <r>
          <rPr>
            <b/>
            <sz val="9"/>
            <color indexed="81"/>
            <rFont val="Tahoma"/>
            <family val="2"/>
          </rPr>
          <t>UABC:</t>
        </r>
        <r>
          <rPr>
            <sz val="9"/>
            <color indexed="81"/>
            <rFont val="Tahoma"/>
            <family val="2"/>
          </rPr>
          <t xml:space="preserve">
</t>
        </r>
      </text>
    </comment>
    <comment ref="A234" authorId="0">
      <text>
        <r>
          <rPr>
            <b/>
            <sz val="9"/>
            <color indexed="81"/>
            <rFont val="Tahoma"/>
            <family val="2"/>
          </rPr>
          <t>UABC:</t>
        </r>
        <r>
          <rPr>
            <sz val="9"/>
            <color indexed="81"/>
            <rFont val="Tahoma"/>
            <family val="2"/>
          </rPr>
          <t xml:space="preserve">
</t>
        </r>
      </text>
    </comment>
    <comment ref="A235" authorId="0">
      <text>
        <r>
          <rPr>
            <b/>
            <sz val="9"/>
            <color indexed="81"/>
            <rFont val="Tahoma"/>
            <family val="2"/>
          </rPr>
          <t>UABC:</t>
        </r>
        <r>
          <rPr>
            <sz val="9"/>
            <color indexed="81"/>
            <rFont val="Tahoma"/>
            <family val="2"/>
          </rPr>
          <t xml:space="preserve">
</t>
        </r>
      </text>
    </comment>
    <comment ref="A236" authorId="0">
      <text>
        <r>
          <rPr>
            <b/>
            <sz val="9"/>
            <color indexed="81"/>
            <rFont val="Tahoma"/>
            <family val="2"/>
          </rPr>
          <t>UABC:</t>
        </r>
        <r>
          <rPr>
            <sz val="9"/>
            <color indexed="81"/>
            <rFont val="Tahoma"/>
            <family val="2"/>
          </rPr>
          <t xml:space="preserve">
</t>
        </r>
      </text>
    </comment>
    <comment ref="A237" authorId="0">
      <text>
        <r>
          <rPr>
            <b/>
            <sz val="9"/>
            <color indexed="81"/>
            <rFont val="Tahoma"/>
            <family val="2"/>
          </rPr>
          <t>UABC:</t>
        </r>
        <r>
          <rPr>
            <sz val="9"/>
            <color indexed="81"/>
            <rFont val="Tahoma"/>
            <family val="2"/>
          </rPr>
          <t xml:space="preserve">
</t>
        </r>
      </text>
    </comment>
    <comment ref="A238" authorId="0">
      <text>
        <r>
          <rPr>
            <b/>
            <sz val="9"/>
            <color indexed="81"/>
            <rFont val="Tahoma"/>
            <family val="2"/>
          </rPr>
          <t>UABC:</t>
        </r>
        <r>
          <rPr>
            <sz val="9"/>
            <color indexed="81"/>
            <rFont val="Tahoma"/>
            <family val="2"/>
          </rPr>
          <t xml:space="preserve">
</t>
        </r>
      </text>
    </comment>
    <comment ref="A239" authorId="0">
      <text>
        <r>
          <rPr>
            <b/>
            <sz val="9"/>
            <color indexed="81"/>
            <rFont val="Tahoma"/>
            <family val="2"/>
          </rPr>
          <t>UABC:</t>
        </r>
        <r>
          <rPr>
            <sz val="9"/>
            <color indexed="81"/>
            <rFont val="Tahoma"/>
            <family val="2"/>
          </rPr>
          <t xml:space="preserve">
</t>
        </r>
      </text>
    </comment>
    <comment ref="A240" authorId="0">
      <text>
        <r>
          <rPr>
            <b/>
            <sz val="9"/>
            <color indexed="81"/>
            <rFont val="Tahoma"/>
            <family val="2"/>
          </rPr>
          <t>UABC:</t>
        </r>
        <r>
          <rPr>
            <sz val="9"/>
            <color indexed="81"/>
            <rFont val="Tahoma"/>
            <family val="2"/>
          </rPr>
          <t xml:space="preserve">
</t>
        </r>
      </text>
    </comment>
    <comment ref="A241" authorId="0">
      <text>
        <r>
          <rPr>
            <b/>
            <sz val="9"/>
            <color indexed="81"/>
            <rFont val="Tahoma"/>
            <family val="2"/>
          </rPr>
          <t>UABC:</t>
        </r>
        <r>
          <rPr>
            <sz val="9"/>
            <color indexed="81"/>
            <rFont val="Tahoma"/>
            <family val="2"/>
          </rPr>
          <t xml:space="preserve">
</t>
        </r>
      </text>
    </comment>
    <comment ref="A242" authorId="0">
      <text>
        <r>
          <rPr>
            <b/>
            <sz val="9"/>
            <color indexed="81"/>
            <rFont val="Tahoma"/>
            <family val="2"/>
          </rPr>
          <t>UABC:</t>
        </r>
        <r>
          <rPr>
            <sz val="9"/>
            <color indexed="81"/>
            <rFont val="Tahoma"/>
            <family val="2"/>
          </rPr>
          <t xml:space="preserve">
</t>
        </r>
      </text>
    </comment>
    <comment ref="A243" authorId="0">
      <text>
        <r>
          <rPr>
            <b/>
            <sz val="9"/>
            <color indexed="81"/>
            <rFont val="Tahoma"/>
            <family val="2"/>
          </rPr>
          <t>UABC:</t>
        </r>
        <r>
          <rPr>
            <sz val="9"/>
            <color indexed="81"/>
            <rFont val="Tahoma"/>
            <family val="2"/>
          </rPr>
          <t xml:space="preserve">
</t>
        </r>
      </text>
    </comment>
    <comment ref="A244" authorId="0">
      <text>
        <r>
          <rPr>
            <b/>
            <sz val="9"/>
            <color indexed="81"/>
            <rFont val="Tahoma"/>
            <family val="2"/>
          </rPr>
          <t>UABC:</t>
        </r>
        <r>
          <rPr>
            <sz val="9"/>
            <color indexed="81"/>
            <rFont val="Tahoma"/>
            <family val="2"/>
          </rPr>
          <t xml:space="preserve">
</t>
        </r>
      </text>
    </comment>
    <comment ref="A245" authorId="0">
      <text>
        <r>
          <rPr>
            <b/>
            <sz val="9"/>
            <color indexed="81"/>
            <rFont val="Tahoma"/>
            <family val="2"/>
          </rPr>
          <t>UABC:</t>
        </r>
        <r>
          <rPr>
            <sz val="9"/>
            <color indexed="81"/>
            <rFont val="Tahoma"/>
            <family val="2"/>
          </rPr>
          <t xml:space="preserve">
</t>
        </r>
      </text>
    </comment>
    <comment ref="A246" authorId="0">
      <text>
        <r>
          <rPr>
            <b/>
            <sz val="9"/>
            <color indexed="81"/>
            <rFont val="Tahoma"/>
            <family val="2"/>
          </rPr>
          <t>UABC:</t>
        </r>
        <r>
          <rPr>
            <sz val="9"/>
            <color indexed="81"/>
            <rFont val="Tahoma"/>
            <family val="2"/>
          </rPr>
          <t xml:space="preserve">
</t>
        </r>
      </text>
    </comment>
    <comment ref="A247" authorId="0">
      <text>
        <r>
          <rPr>
            <b/>
            <sz val="9"/>
            <color indexed="81"/>
            <rFont val="Tahoma"/>
            <family val="2"/>
          </rPr>
          <t>UABC:</t>
        </r>
        <r>
          <rPr>
            <sz val="9"/>
            <color indexed="81"/>
            <rFont val="Tahoma"/>
            <family val="2"/>
          </rPr>
          <t xml:space="preserve">
</t>
        </r>
      </text>
    </comment>
    <comment ref="A248" authorId="0">
      <text>
        <r>
          <rPr>
            <b/>
            <sz val="9"/>
            <color indexed="81"/>
            <rFont val="Tahoma"/>
            <family val="2"/>
          </rPr>
          <t>UABC:</t>
        </r>
        <r>
          <rPr>
            <sz val="9"/>
            <color indexed="81"/>
            <rFont val="Tahoma"/>
            <family val="2"/>
          </rPr>
          <t xml:space="preserve">
</t>
        </r>
      </text>
    </comment>
    <comment ref="A249" authorId="0">
      <text>
        <r>
          <rPr>
            <b/>
            <sz val="9"/>
            <color indexed="81"/>
            <rFont val="Tahoma"/>
            <family val="2"/>
          </rPr>
          <t>UABC:</t>
        </r>
        <r>
          <rPr>
            <sz val="9"/>
            <color indexed="81"/>
            <rFont val="Tahoma"/>
            <family val="2"/>
          </rPr>
          <t xml:space="preserve">
</t>
        </r>
      </text>
    </comment>
    <comment ref="A250" authorId="0">
      <text>
        <r>
          <rPr>
            <b/>
            <sz val="9"/>
            <color indexed="81"/>
            <rFont val="Tahoma"/>
            <family val="2"/>
          </rPr>
          <t>UABC:</t>
        </r>
        <r>
          <rPr>
            <sz val="9"/>
            <color indexed="81"/>
            <rFont val="Tahoma"/>
            <family val="2"/>
          </rPr>
          <t xml:space="preserve">
</t>
        </r>
      </text>
    </comment>
    <comment ref="A251" authorId="0">
      <text>
        <r>
          <rPr>
            <b/>
            <sz val="9"/>
            <color indexed="81"/>
            <rFont val="Tahoma"/>
            <family val="2"/>
          </rPr>
          <t>UABC:</t>
        </r>
        <r>
          <rPr>
            <sz val="9"/>
            <color indexed="81"/>
            <rFont val="Tahoma"/>
            <family val="2"/>
          </rPr>
          <t xml:space="preserve">
</t>
        </r>
      </text>
    </comment>
  </commentList>
</comments>
</file>

<file path=xl/comments2.xml><?xml version="1.0" encoding="utf-8"?>
<comments xmlns="http://schemas.openxmlformats.org/spreadsheetml/2006/main">
  <authors>
    <author>UABC</author>
  </authors>
  <commentList>
    <comment ref="A223" authorId="0">
      <text>
        <r>
          <rPr>
            <b/>
            <sz val="9"/>
            <color indexed="81"/>
            <rFont val="Tahoma"/>
            <family val="2"/>
          </rPr>
          <t>UABC:</t>
        </r>
        <r>
          <rPr>
            <sz val="9"/>
            <color indexed="81"/>
            <rFont val="Tahoma"/>
            <family val="2"/>
          </rPr>
          <t xml:space="preserve">
</t>
        </r>
      </text>
    </comment>
    <comment ref="A224" authorId="0">
      <text>
        <r>
          <rPr>
            <b/>
            <sz val="9"/>
            <color indexed="81"/>
            <rFont val="Tahoma"/>
            <family val="2"/>
          </rPr>
          <t>UABC:</t>
        </r>
        <r>
          <rPr>
            <sz val="9"/>
            <color indexed="81"/>
            <rFont val="Tahoma"/>
            <family val="2"/>
          </rPr>
          <t xml:space="preserve">
</t>
        </r>
      </text>
    </comment>
    <comment ref="A225" authorId="0">
      <text>
        <r>
          <rPr>
            <b/>
            <sz val="9"/>
            <color indexed="81"/>
            <rFont val="Tahoma"/>
            <family val="2"/>
          </rPr>
          <t>UABC:</t>
        </r>
        <r>
          <rPr>
            <sz val="9"/>
            <color indexed="81"/>
            <rFont val="Tahoma"/>
            <family val="2"/>
          </rPr>
          <t xml:space="preserve">
</t>
        </r>
      </text>
    </comment>
    <comment ref="A226" authorId="0">
      <text>
        <r>
          <rPr>
            <b/>
            <sz val="9"/>
            <color indexed="81"/>
            <rFont val="Tahoma"/>
            <family val="2"/>
          </rPr>
          <t>UABC:</t>
        </r>
        <r>
          <rPr>
            <sz val="9"/>
            <color indexed="81"/>
            <rFont val="Tahoma"/>
            <family val="2"/>
          </rPr>
          <t xml:space="preserve">
</t>
        </r>
      </text>
    </comment>
    <comment ref="A227" authorId="0">
      <text>
        <r>
          <rPr>
            <b/>
            <sz val="9"/>
            <color indexed="81"/>
            <rFont val="Tahoma"/>
            <family val="2"/>
          </rPr>
          <t>UABC:</t>
        </r>
        <r>
          <rPr>
            <sz val="9"/>
            <color indexed="81"/>
            <rFont val="Tahoma"/>
            <family val="2"/>
          </rPr>
          <t xml:space="preserve">
</t>
        </r>
      </text>
    </comment>
    <comment ref="A228" authorId="0">
      <text>
        <r>
          <rPr>
            <b/>
            <sz val="9"/>
            <color indexed="81"/>
            <rFont val="Tahoma"/>
            <family val="2"/>
          </rPr>
          <t>UABC:</t>
        </r>
        <r>
          <rPr>
            <sz val="9"/>
            <color indexed="81"/>
            <rFont val="Tahoma"/>
            <family val="2"/>
          </rPr>
          <t xml:space="preserve">
</t>
        </r>
      </text>
    </comment>
    <comment ref="A229" authorId="0">
      <text>
        <r>
          <rPr>
            <b/>
            <sz val="9"/>
            <color indexed="81"/>
            <rFont val="Tahoma"/>
            <family val="2"/>
          </rPr>
          <t>UABC:</t>
        </r>
        <r>
          <rPr>
            <sz val="9"/>
            <color indexed="81"/>
            <rFont val="Tahoma"/>
            <family val="2"/>
          </rPr>
          <t xml:space="preserve">
</t>
        </r>
      </text>
    </comment>
    <comment ref="A230" authorId="0">
      <text>
        <r>
          <rPr>
            <b/>
            <sz val="9"/>
            <color indexed="81"/>
            <rFont val="Tahoma"/>
            <family val="2"/>
          </rPr>
          <t>UABC:</t>
        </r>
        <r>
          <rPr>
            <sz val="9"/>
            <color indexed="81"/>
            <rFont val="Tahoma"/>
            <family val="2"/>
          </rPr>
          <t xml:space="preserve">
</t>
        </r>
      </text>
    </comment>
    <comment ref="A231" authorId="0">
      <text>
        <r>
          <rPr>
            <b/>
            <sz val="9"/>
            <color indexed="81"/>
            <rFont val="Tahoma"/>
            <family val="2"/>
          </rPr>
          <t>UABC:</t>
        </r>
        <r>
          <rPr>
            <sz val="9"/>
            <color indexed="81"/>
            <rFont val="Tahoma"/>
            <family val="2"/>
          </rPr>
          <t xml:space="preserve">
</t>
        </r>
      </text>
    </comment>
    <comment ref="A232" authorId="0">
      <text>
        <r>
          <rPr>
            <b/>
            <sz val="9"/>
            <color indexed="81"/>
            <rFont val="Tahoma"/>
            <family val="2"/>
          </rPr>
          <t>UABC:</t>
        </r>
        <r>
          <rPr>
            <sz val="9"/>
            <color indexed="81"/>
            <rFont val="Tahoma"/>
            <family val="2"/>
          </rPr>
          <t xml:space="preserve">
</t>
        </r>
      </text>
    </comment>
    <comment ref="A233" authorId="0">
      <text>
        <r>
          <rPr>
            <b/>
            <sz val="9"/>
            <color indexed="81"/>
            <rFont val="Tahoma"/>
            <family val="2"/>
          </rPr>
          <t>UABC:</t>
        </r>
        <r>
          <rPr>
            <sz val="9"/>
            <color indexed="81"/>
            <rFont val="Tahoma"/>
            <family val="2"/>
          </rPr>
          <t xml:space="preserve">
</t>
        </r>
      </text>
    </comment>
    <comment ref="A234" authorId="0">
      <text>
        <r>
          <rPr>
            <b/>
            <sz val="9"/>
            <color indexed="81"/>
            <rFont val="Tahoma"/>
            <family val="2"/>
          </rPr>
          <t>UABC:</t>
        </r>
        <r>
          <rPr>
            <sz val="9"/>
            <color indexed="81"/>
            <rFont val="Tahoma"/>
            <family val="2"/>
          </rPr>
          <t xml:space="preserve">
</t>
        </r>
      </text>
    </comment>
    <comment ref="A235" authorId="0">
      <text>
        <r>
          <rPr>
            <b/>
            <sz val="9"/>
            <color indexed="81"/>
            <rFont val="Tahoma"/>
            <family val="2"/>
          </rPr>
          <t>UABC:</t>
        </r>
        <r>
          <rPr>
            <sz val="9"/>
            <color indexed="81"/>
            <rFont val="Tahoma"/>
            <family val="2"/>
          </rPr>
          <t xml:space="preserve">
</t>
        </r>
      </text>
    </comment>
    <comment ref="A236" authorId="0">
      <text>
        <r>
          <rPr>
            <b/>
            <sz val="9"/>
            <color indexed="81"/>
            <rFont val="Tahoma"/>
            <family val="2"/>
          </rPr>
          <t>UABC:</t>
        </r>
        <r>
          <rPr>
            <sz val="9"/>
            <color indexed="81"/>
            <rFont val="Tahoma"/>
            <family val="2"/>
          </rPr>
          <t xml:space="preserve">
</t>
        </r>
      </text>
    </comment>
    <comment ref="A237" authorId="0">
      <text>
        <r>
          <rPr>
            <b/>
            <sz val="9"/>
            <color indexed="81"/>
            <rFont val="Tahoma"/>
            <family val="2"/>
          </rPr>
          <t>UABC:</t>
        </r>
        <r>
          <rPr>
            <sz val="9"/>
            <color indexed="81"/>
            <rFont val="Tahoma"/>
            <family val="2"/>
          </rPr>
          <t xml:space="preserve">
</t>
        </r>
      </text>
    </comment>
    <comment ref="A238" authorId="0">
      <text>
        <r>
          <rPr>
            <b/>
            <sz val="9"/>
            <color indexed="81"/>
            <rFont val="Tahoma"/>
            <family val="2"/>
          </rPr>
          <t>UABC:</t>
        </r>
        <r>
          <rPr>
            <sz val="9"/>
            <color indexed="81"/>
            <rFont val="Tahoma"/>
            <family val="2"/>
          </rPr>
          <t xml:space="preserve">
</t>
        </r>
      </text>
    </comment>
    <comment ref="A239" authorId="0">
      <text>
        <r>
          <rPr>
            <b/>
            <sz val="9"/>
            <color indexed="81"/>
            <rFont val="Tahoma"/>
            <family val="2"/>
          </rPr>
          <t>UABC:</t>
        </r>
        <r>
          <rPr>
            <sz val="9"/>
            <color indexed="81"/>
            <rFont val="Tahoma"/>
            <family val="2"/>
          </rPr>
          <t xml:space="preserve">
</t>
        </r>
      </text>
    </comment>
    <comment ref="A240" authorId="0">
      <text>
        <r>
          <rPr>
            <b/>
            <sz val="9"/>
            <color indexed="81"/>
            <rFont val="Tahoma"/>
            <family val="2"/>
          </rPr>
          <t>UABC:</t>
        </r>
        <r>
          <rPr>
            <sz val="9"/>
            <color indexed="81"/>
            <rFont val="Tahoma"/>
            <family val="2"/>
          </rPr>
          <t xml:space="preserve">
</t>
        </r>
      </text>
    </comment>
    <comment ref="A241" authorId="0">
      <text>
        <r>
          <rPr>
            <b/>
            <sz val="9"/>
            <color indexed="81"/>
            <rFont val="Tahoma"/>
            <family val="2"/>
          </rPr>
          <t>UABC:</t>
        </r>
        <r>
          <rPr>
            <sz val="9"/>
            <color indexed="81"/>
            <rFont val="Tahoma"/>
            <family val="2"/>
          </rPr>
          <t xml:space="preserve">
</t>
        </r>
      </text>
    </comment>
    <comment ref="A242" authorId="0">
      <text>
        <r>
          <rPr>
            <b/>
            <sz val="9"/>
            <color indexed="81"/>
            <rFont val="Tahoma"/>
            <family val="2"/>
          </rPr>
          <t>UABC:</t>
        </r>
        <r>
          <rPr>
            <sz val="9"/>
            <color indexed="81"/>
            <rFont val="Tahoma"/>
            <family val="2"/>
          </rPr>
          <t xml:space="preserve">
</t>
        </r>
      </text>
    </comment>
    <comment ref="A243" authorId="0">
      <text>
        <r>
          <rPr>
            <b/>
            <sz val="9"/>
            <color indexed="81"/>
            <rFont val="Tahoma"/>
            <family val="2"/>
          </rPr>
          <t>UABC:</t>
        </r>
        <r>
          <rPr>
            <sz val="9"/>
            <color indexed="81"/>
            <rFont val="Tahoma"/>
            <family val="2"/>
          </rPr>
          <t xml:space="preserve">
</t>
        </r>
      </text>
    </comment>
    <comment ref="A244" authorId="0">
      <text>
        <r>
          <rPr>
            <b/>
            <sz val="9"/>
            <color indexed="81"/>
            <rFont val="Tahoma"/>
            <family val="2"/>
          </rPr>
          <t>UABC:</t>
        </r>
        <r>
          <rPr>
            <sz val="9"/>
            <color indexed="81"/>
            <rFont val="Tahoma"/>
            <family val="2"/>
          </rPr>
          <t xml:space="preserve">
</t>
        </r>
      </text>
    </comment>
    <comment ref="A245" authorId="0">
      <text>
        <r>
          <rPr>
            <b/>
            <sz val="9"/>
            <color indexed="81"/>
            <rFont val="Tahoma"/>
            <family val="2"/>
          </rPr>
          <t>UABC:</t>
        </r>
        <r>
          <rPr>
            <sz val="9"/>
            <color indexed="81"/>
            <rFont val="Tahoma"/>
            <family val="2"/>
          </rPr>
          <t xml:space="preserve">
</t>
        </r>
      </text>
    </comment>
    <comment ref="A246" authorId="0">
      <text>
        <r>
          <rPr>
            <b/>
            <sz val="9"/>
            <color indexed="81"/>
            <rFont val="Tahoma"/>
            <family val="2"/>
          </rPr>
          <t>UABC:</t>
        </r>
        <r>
          <rPr>
            <sz val="9"/>
            <color indexed="81"/>
            <rFont val="Tahoma"/>
            <family val="2"/>
          </rPr>
          <t xml:space="preserve">
</t>
        </r>
      </text>
    </comment>
  </commentList>
</comments>
</file>

<file path=xl/comments3.xml><?xml version="1.0" encoding="utf-8"?>
<comments xmlns="http://schemas.openxmlformats.org/spreadsheetml/2006/main">
  <authors>
    <author>UABC</author>
  </authors>
  <commentList>
    <comment ref="A226" authorId="0">
      <text>
        <r>
          <rPr>
            <b/>
            <sz val="9"/>
            <color indexed="81"/>
            <rFont val="Tahoma"/>
            <family val="2"/>
          </rPr>
          <t>UABC:</t>
        </r>
        <r>
          <rPr>
            <sz val="9"/>
            <color indexed="81"/>
            <rFont val="Tahoma"/>
            <family val="2"/>
          </rPr>
          <t xml:space="preserve">
</t>
        </r>
      </text>
    </comment>
    <comment ref="A227" authorId="0">
      <text>
        <r>
          <rPr>
            <b/>
            <sz val="9"/>
            <color indexed="81"/>
            <rFont val="Tahoma"/>
            <family val="2"/>
          </rPr>
          <t>UABC:</t>
        </r>
        <r>
          <rPr>
            <sz val="9"/>
            <color indexed="81"/>
            <rFont val="Tahoma"/>
            <family val="2"/>
          </rPr>
          <t xml:space="preserve">
</t>
        </r>
      </text>
    </comment>
    <comment ref="A228" authorId="0">
      <text>
        <r>
          <rPr>
            <b/>
            <sz val="9"/>
            <color indexed="81"/>
            <rFont val="Tahoma"/>
            <family val="2"/>
          </rPr>
          <t>UABC:</t>
        </r>
        <r>
          <rPr>
            <sz val="9"/>
            <color indexed="81"/>
            <rFont val="Tahoma"/>
            <family val="2"/>
          </rPr>
          <t xml:space="preserve">
</t>
        </r>
      </text>
    </comment>
    <comment ref="A229" authorId="0">
      <text>
        <r>
          <rPr>
            <b/>
            <sz val="9"/>
            <color indexed="81"/>
            <rFont val="Tahoma"/>
            <family val="2"/>
          </rPr>
          <t>UABC:</t>
        </r>
        <r>
          <rPr>
            <sz val="9"/>
            <color indexed="81"/>
            <rFont val="Tahoma"/>
            <family val="2"/>
          </rPr>
          <t xml:space="preserve">
</t>
        </r>
      </text>
    </comment>
    <comment ref="A230" authorId="0">
      <text>
        <r>
          <rPr>
            <b/>
            <sz val="9"/>
            <color indexed="81"/>
            <rFont val="Tahoma"/>
            <family val="2"/>
          </rPr>
          <t>UABC:</t>
        </r>
        <r>
          <rPr>
            <sz val="9"/>
            <color indexed="81"/>
            <rFont val="Tahoma"/>
            <family val="2"/>
          </rPr>
          <t xml:space="preserve">
</t>
        </r>
      </text>
    </comment>
    <comment ref="A231" authorId="0">
      <text>
        <r>
          <rPr>
            <b/>
            <sz val="9"/>
            <color indexed="81"/>
            <rFont val="Tahoma"/>
            <family val="2"/>
          </rPr>
          <t>UABC:</t>
        </r>
        <r>
          <rPr>
            <sz val="9"/>
            <color indexed="81"/>
            <rFont val="Tahoma"/>
            <family val="2"/>
          </rPr>
          <t xml:space="preserve">
</t>
        </r>
      </text>
    </comment>
    <comment ref="A232" authorId="0">
      <text>
        <r>
          <rPr>
            <b/>
            <sz val="9"/>
            <color indexed="81"/>
            <rFont val="Tahoma"/>
            <family val="2"/>
          </rPr>
          <t>UABC:</t>
        </r>
        <r>
          <rPr>
            <sz val="9"/>
            <color indexed="81"/>
            <rFont val="Tahoma"/>
            <family val="2"/>
          </rPr>
          <t xml:space="preserve">
</t>
        </r>
      </text>
    </comment>
    <comment ref="A233" authorId="0">
      <text>
        <r>
          <rPr>
            <b/>
            <sz val="9"/>
            <color indexed="81"/>
            <rFont val="Tahoma"/>
            <family val="2"/>
          </rPr>
          <t>UABC:</t>
        </r>
        <r>
          <rPr>
            <sz val="9"/>
            <color indexed="81"/>
            <rFont val="Tahoma"/>
            <family val="2"/>
          </rPr>
          <t xml:space="preserve">
</t>
        </r>
      </text>
    </comment>
    <comment ref="A234" authorId="0">
      <text>
        <r>
          <rPr>
            <b/>
            <sz val="9"/>
            <color indexed="81"/>
            <rFont val="Tahoma"/>
            <family val="2"/>
          </rPr>
          <t>UABC:</t>
        </r>
        <r>
          <rPr>
            <sz val="9"/>
            <color indexed="81"/>
            <rFont val="Tahoma"/>
            <family val="2"/>
          </rPr>
          <t xml:space="preserve">
</t>
        </r>
      </text>
    </comment>
    <comment ref="A235" authorId="0">
      <text>
        <r>
          <rPr>
            <b/>
            <sz val="9"/>
            <color indexed="81"/>
            <rFont val="Tahoma"/>
            <family val="2"/>
          </rPr>
          <t>UABC:</t>
        </r>
        <r>
          <rPr>
            <sz val="9"/>
            <color indexed="81"/>
            <rFont val="Tahoma"/>
            <family val="2"/>
          </rPr>
          <t xml:space="preserve">
</t>
        </r>
      </text>
    </comment>
    <comment ref="A236" authorId="0">
      <text>
        <r>
          <rPr>
            <b/>
            <sz val="9"/>
            <color indexed="81"/>
            <rFont val="Tahoma"/>
            <family val="2"/>
          </rPr>
          <t>UABC:</t>
        </r>
        <r>
          <rPr>
            <sz val="9"/>
            <color indexed="81"/>
            <rFont val="Tahoma"/>
            <family val="2"/>
          </rPr>
          <t xml:space="preserve">
</t>
        </r>
      </text>
    </comment>
    <comment ref="A237" authorId="0">
      <text>
        <r>
          <rPr>
            <b/>
            <sz val="9"/>
            <color indexed="81"/>
            <rFont val="Tahoma"/>
            <family val="2"/>
          </rPr>
          <t>UABC:</t>
        </r>
        <r>
          <rPr>
            <sz val="9"/>
            <color indexed="81"/>
            <rFont val="Tahoma"/>
            <family val="2"/>
          </rPr>
          <t xml:space="preserve">
</t>
        </r>
      </text>
    </comment>
    <comment ref="A238" authorId="0">
      <text>
        <r>
          <rPr>
            <b/>
            <sz val="9"/>
            <color indexed="81"/>
            <rFont val="Tahoma"/>
            <family val="2"/>
          </rPr>
          <t>UABC:</t>
        </r>
        <r>
          <rPr>
            <sz val="9"/>
            <color indexed="81"/>
            <rFont val="Tahoma"/>
            <family val="2"/>
          </rPr>
          <t xml:space="preserve">
</t>
        </r>
      </text>
    </comment>
    <comment ref="A239" authorId="0">
      <text>
        <r>
          <rPr>
            <b/>
            <sz val="9"/>
            <color indexed="81"/>
            <rFont val="Tahoma"/>
            <family val="2"/>
          </rPr>
          <t>UABC:</t>
        </r>
        <r>
          <rPr>
            <sz val="9"/>
            <color indexed="81"/>
            <rFont val="Tahoma"/>
            <family val="2"/>
          </rPr>
          <t xml:space="preserve">
</t>
        </r>
      </text>
    </comment>
    <comment ref="A240" authorId="0">
      <text>
        <r>
          <rPr>
            <b/>
            <sz val="9"/>
            <color indexed="81"/>
            <rFont val="Tahoma"/>
            <family val="2"/>
          </rPr>
          <t>UABC:</t>
        </r>
        <r>
          <rPr>
            <sz val="9"/>
            <color indexed="81"/>
            <rFont val="Tahoma"/>
            <family val="2"/>
          </rPr>
          <t xml:space="preserve">
</t>
        </r>
      </text>
    </comment>
    <comment ref="A241" authorId="0">
      <text>
        <r>
          <rPr>
            <b/>
            <sz val="9"/>
            <color indexed="81"/>
            <rFont val="Tahoma"/>
            <family val="2"/>
          </rPr>
          <t>UABC:</t>
        </r>
        <r>
          <rPr>
            <sz val="9"/>
            <color indexed="81"/>
            <rFont val="Tahoma"/>
            <family val="2"/>
          </rPr>
          <t xml:space="preserve">
</t>
        </r>
      </text>
    </comment>
    <comment ref="A242" authorId="0">
      <text>
        <r>
          <rPr>
            <b/>
            <sz val="9"/>
            <color indexed="81"/>
            <rFont val="Tahoma"/>
            <family val="2"/>
          </rPr>
          <t>UABC:</t>
        </r>
        <r>
          <rPr>
            <sz val="9"/>
            <color indexed="81"/>
            <rFont val="Tahoma"/>
            <family val="2"/>
          </rPr>
          <t xml:space="preserve">
</t>
        </r>
      </text>
    </comment>
  </commentList>
</comments>
</file>

<file path=xl/sharedStrings.xml><?xml version="1.0" encoding="utf-8"?>
<sst xmlns="http://schemas.openxmlformats.org/spreadsheetml/2006/main" count="5985" uniqueCount="692">
  <si>
    <t>La información presentada es acumulada al periodo que se reporta</t>
  </si>
  <si>
    <t>Universidad / Institución</t>
  </si>
  <si>
    <t>Estructura de la Plantilla</t>
  </si>
  <si>
    <t>Tipo de personal</t>
  </si>
  <si>
    <t>Responsabilidad laboral</t>
  </si>
  <si>
    <t>Ubicación</t>
  </si>
  <si>
    <t>Costo total de la plantilla (Pesos)</t>
  </si>
  <si>
    <t>Enero</t>
  </si>
  <si>
    <t>Febrero</t>
  </si>
  <si>
    <t>Marzo</t>
  </si>
  <si>
    <t>Fracción I</t>
  </si>
  <si>
    <t>Programa</t>
  </si>
  <si>
    <t>Desglose del gasto corriente de operación</t>
  </si>
  <si>
    <t>Gasto Corriente de Operación</t>
  </si>
  <si>
    <t>Servicios Generales</t>
  </si>
  <si>
    <t>Otros</t>
  </si>
  <si>
    <t>R/M</t>
  </si>
  <si>
    <t>SUMAS ACUMULADAS</t>
  </si>
  <si>
    <t>SUMA DEL MES</t>
  </si>
  <si>
    <t>√     √       √</t>
  </si>
  <si>
    <t>Octubre</t>
  </si>
  <si>
    <t>Noviembre</t>
  </si>
  <si>
    <t>Diciembre</t>
  </si>
  <si>
    <t>R.MESUALES</t>
  </si>
  <si>
    <t>ENERO</t>
  </si>
  <si>
    <t>FEBRERO</t>
  </si>
  <si>
    <t>MARZO</t>
  </si>
  <si>
    <t>ABRIL</t>
  </si>
  <si>
    <t>MAYO</t>
  </si>
  <si>
    <t>JUNIO</t>
  </si>
  <si>
    <t>JULIO</t>
  </si>
  <si>
    <t>AGOSTO</t>
  </si>
  <si>
    <t>SEPTIEMBRE</t>
  </si>
  <si>
    <t>OCTUBRE</t>
  </si>
  <si>
    <t>NOVIEMBRE</t>
  </si>
  <si>
    <t>DICIEMBRE</t>
  </si>
  <si>
    <t>MES</t>
  </si>
  <si>
    <t xml:space="preserve"> </t>
  </si>
  <si>
    <t>Ejemplo</t>
  </si>
  <si>
    <t>APARTADO "A"</t>
  </si>
  <si>
    <t>SUELDOS DE PLANTILLA</t>
  </si>
  <si>
    <t>GASTOS</t>
  </si>
  <si>
    <t>%</t>
  </si>
  <si>
    <t>TOTAL</t>
  </si>
  <si>
    <t>MONTO TOTAL ANUAL  DEL SUBSIDIO ORDINARIO, MDP</t>
  </si>
  <si>
    <t>FRACCIÓN</t>
  </si>
  <si>
    <t>II</t>
  </si>
  <si>
    <t>III</t>
  </si>
  <si>
    <t>I</t>
  </si>
  <si>
    <t>febrero</t>
  </si>
  <si>
    <t>Abril</t>
  </si>
  <si>
    <t xml:space="preserve"> Mayo</t>
  </si>
  <si>
    <t>Junio</t>
  </si>
  <si>
    <t>Julio</t>
  </si>
  <si>
    <t>Agosto</t>
  </si>
  <si>
    <t>Septiembre</t>
  </si>
  <si>
    <t>Mayo</t>
  </si>
  <si>
    <t xml:space="preserve"> Julio</t>
  </si>
  <si>
    <t>Enero-Marzo</t>
  </si>
  <si>
    <t>Enero-Junio</t>
  </si>
  <si>
    <t>Enero-Sept.</t>
  </si>
  <si>
    <t>A</t>
  </si>
  <si>
    <t>A    "Acumulado"</t>
  </si>
  <si>
    <t>NOTA</t>
  </si>
  <si>
    <t>√   √   √</t>
  </si>
  <si>
    <t xml:space="preserve"> Nombre de la Universidad </t>
  </si>
  <si>
    <t>U006</t>
  </si>
  <si>
    <t>U040</t>
  </si>
  <si>
    <t>S247</t>
  </si>
  <si>
    <t>U081 "A"</t>
  </si>
  <si>
    <t>U081 "B"</t>
  </si>
  <si>
    <t>U081 "C"</t>
  </si>
  <si>
    <t>U079</t>
  </si>
  <si>
    <t>(MILES DE PESOS)</t>
  </si>
  <si>
    <t xml:space="preserve">Fracción III  </t>
  </si>
  <si>
    <t xml:space="preserve">Fracción III   </t>
  </si>
  <si>
    <t>PLANTILLA</t>
  </si>
  <si>
    <t>TRIMESTRE</t>
  </si>
  <si>
    <t>PRIMERO</t>
  </si>
  <si>
    <t>SEGUNDO</t>
  </si>
  <si>
    <t>TERCERO</t>
  </si>
  <si>
    <t>CUARTO</t>
  </si>
  <si>
    <t>U0081</t>
  </si>
  <si>
    <t>SUBSIDIOS FEDERALES PARA ORGANISMOS D. E.</t>
  </si>
  <si>
    <t>DESTINO DE LOS RECURSOS FEDERALES QUE RECIBEN UNIVERSIDADES E INSTITUCIONES DE EDUCACIÓN MEDIA SUPERIOR Y SUPERIOR.</t>
  </si>
  <si>
    <t>Programas y cumplimiento de metas.</t>
  </si>
  <si>
    <t>La información presentada es acumulada al periodo que se reporta.</t>
  </si>
  <si>
    <t xml:space="preserve">APARTADO "A" </t>
  </si>
  <si>
    <t xml:space="preserve"> Octubre</t>
  </si>
  <si>
    <t>Categoría</t>
  </si>
  <si>
    <t>Número del Proyecto</t>
  </si>
  <si>
    <t>ANEXO "ÚNICO" QUE FORMA PARTE INTEGRANTE DEL CONVENIO DE APOYO FINANCIERO 2016</t>
  </si>
  <si>
    <t>Sub total del trimestre</t>
  </si>
  <si>
    <t>ACUMULADO DEL TRIMESTRE</t>
  </si>
  <si>
    <t>RECURSOS OTORGADOS DE LA  DSU EN LOS  PROGRAMAS AUTORIZADOS .</t>
  </si>
  <si>
    <t>Materiales y Suministros</t>
  </si>
  <si>
    <t>UPE</t>
  </si>
  <si>
    <t>UNIVERSIDAD AUTÓNOMA DE AGUASCALIENTES</t>
  </si>
  <si>
    <t>UNIVERSIDAD AUTÓNOMA DE BAJA CALIFORNIA</t>
  </si>
  <si>
    <t>UNIVERSIDAD AUTÓNOMA DE BAJA CALIFORNIA SUR</t>
  </si>
  <si>
    <t>UNIVERSIDAD AUTÓNOMA DE CAMPECHE</t>
  </si>
  <si>
    <t>UNIVERSIDAD AUTÓNOMA DEL CARMEN</t>
  </si>
  <si>
    <t>UNIVERSIDAD AUTÓNOMA DE COAHUILA</t>
  </si>
  <si>
    <t>UNIVERSIDAD DE COLIMA</t>
  </si>
  <si>
    <t>UNIVERSIDAD AUTÓNOMA DE CHIAPAS</t>
  </si>
  <si>
    <t>UNIVERSIDAD AUTÓNOMA DE CHIHUAHUA</t>
  </si>
  <si>
    <t>UNIVERSIDAD AUTÓNOMA DE CIUDAD JUÁREZ</t>
  </si>
  <si>
    <t>UNIVERSIDAD JUÁREZ DEL ESTADO DE DURANGO</t>
  </si>
  <si>
    <t>UNIVERSIDAD DE GUANAJUATO</t>
  </si>
  <si>
    <t>UNIVERSIDAD AUTÓNOMA DE GUERRERO</t>
  </si>
  <si>
    <t>UNIVERSIDAD DE GUADALAJARA</t>
  </si>
  <si>
    <t>UNIVERSIDAD AUTÓNOMA DEL ESTADO DE MÉXICO</t>
  </si>
  <si>
    <t>UNIVERSIDAD MICHOACANA DE SAN NICOLÁS DE HIDALGO</t>
  </si>
  <si>
    <t>UNIVERSIDAD AUTÓNOMA DEL ESTADO DE MORELOS</t>
  </si>
  <si>
    <t>UNIVERSIDAD AUTÓNOMA DE NAYARIT</t>
  </si>
  <si>
    <t>UNIVERSIDAD AUTÓNOMA DE NUEVO LEÓN</t>
  </si>
  <si>
    <t>UNIVERSIDAD AUTÓNOMA "BENITO JUÁREZ" DE OAXACA</t>
  </si>
  <si>
    <t>UNIVERSIDAD AUTÓNOMA DE PUEBLA</t>
  </si>
  <si>
    <t>UNIVERSIDAD AUTÓNOMA DE QUERÉTARO</t>
  </si>
  <si>
    <t>UNIVERSIDAD AUTÓNOMA DE SAN LUIS POTOSÍ</t>
  </si>
  <si>
    <t>UNIVERSIDAD AUTÓNOMA DE SINALOA</t>
  </si>
  <si>
    <t>UNIVERSIDAD DE SONORA</t>
  </si>
  <si>
    <t>INSTITUTO TECNOLÓGICO DE SONORA</t>
  </si>
  <si>
    <t>UNIVERSIDAD JUÁREZ AUTÓNOMA DE TABASCO</t>
  </si>
  <si>
    <t>UNIVERSIDAD AUTÓNOMA DE TAMAULIPAS</t>
  </si>
  <si>
    <t>UNIVERSIDAD AUTÓNOMA DE TLAXCALA</t>
  </si>
  <si>
    <t>UNIVERSIDAD VERACRUZANA</t>
  </si>
  <si>
    <t>UNIVERSIDAD AUTÓNOMA DE YUCATÁN</t>
  </si>
  <si>
    <t>UNIVERSIDAD AUTÓNOMA DE ZACATECAS</t>
  </si>
  <si>
    <t>UNIVERSIDAD DE QUINTANA ROO</t>
  </si>
  <si>
    <t>U. de Colima</t>
  </si>
  <si>
    <t>U. de Guanajuato</t>
  </si>
  <si>
    <t>U. de Guadalajara</t>
  </si>
  <si>
    <t>U. de Sonora</t>
  </si>
  <si>
    <t>U. Veracruzana</t>
  </si>
  <si>
    <t>U. de Quintana Roo</t>
  </si>
  <si>
    <t>U. A. de Aguascalientes</t>
  </si>
  <si>
    <t>U. A. de Baja California</t>
  </si>
  <si>
    <t>U. A. de Baja California Sur</t>
  </si>
  <si>
    <t>U. A. de Campeche</t>
  </si>
  <si>
    <t>U. A. del Carmen</t>
  </si>
  <si>
    <t>U. A. de Coahuila</t>
  </si>
  <si>
    <t>U. A. de Chiapas</t>
  </si>
  <si>
    <t>U. A. de Chihuahua</t>
  </si>
  <si>
    <t>U. A. de Ciudad Juárez</t>
  </si>
  <si>
    <t>U. A. de Guerrero</t>
  </si>
  <si>
    <t>U. A. de Hidalgo</t>
  </si>
  <si>
    <t>U. A. de Nayarit</t>
  </si>
  <si>
    <t>U. A. de Nuevo León</t>
  </si>
  <si>
    <t>U. A. de Puebla</t>
  </si>
  <si>
    <t>U. A. de Querétaro</t>
  </si>
  <si>
    <t>U. A. de San Luis Potosí</t>
  </si>
  <si>
    <t>U. A. de Sinaloa</t>
  </si>
  <si>
    <t>U. Juárez A. de Tabasco</t>
  </si>
  <si>
    <t>U. A. de Tamaulipas</t>
  </si>
  <si>
    <t>U. A. de Tlaxcala</t>
  </si>
  <si>
    <t>U. A. de Yucatán</t>
  </si>
  <si>
    <t>U. A. de Zacatecas</t>
  </si>
  <si>
    <t>U. A. del Edo. de México</t>
  </si>
  <si>
    <t>U. A. del Edo. de Morelos</t>
  </si>
  <si>
    <t>CÁLCULO DE LA IES POR EL CONTADOR GENERAL</t>
  </si>
  <si>
    <t>DESTINO DE LOS RECURSOS FEDERALES QUE RECIBEN UNIVERSIDADES E INSTITUCIONES DE EDUCACIÓN MEDIA SUPERIOR Y SUPERIOR</t>
  </si>
  <si>
    <t xml:space="preserve">GRAN TOTAL A MILES DE PESOS   </t>
  </si>
  <si>
    <t>LOS PROGRAMAS A LOS QUE SE DESTINEN LOS RECURSOS FEDERALES
(MILES DE PESOS)</t>
  </si>
  <si>
    <t>U. Michoacana de S. N. de H.</t>
  </si>
  <si>
    <t>ITSON</t>
  </si>
  <si>
    <t>U. A. B. J. de Oaxaca</t>
  </si>
  <si>
    <t>U. J. del Edo. de Durango</t>
  </si>
  <si>
    <t>L</t>
  </si>
  <si>
    <t xml:space="preserve"> LA</t>
  </si>
  <si>
    <t>N° DEL PROYECTO</t>
  </si>
  <si>
    <t>UNIVERSIDAD AUTÓNOMA DEL ESTADO DE HIDALGO</t>
  </si>
  <si>
    <t>ELEGIR INSTITUCIÓN EN ESTE CATÁLOGO</t>
  </si>
  <si>
    <t>TOTAL DEL TRIMESTRE</t>
  </si>
  <si>
    <r>
      <t xml:space="preserve">EL PORCENTAJE QUE SE PRESENTAN ES UN EJEMPLO, </t>
    </r>
    <r>
      <rPr>
        <b/>
        <sz val="10"/>
        <rFont val="Arial"/>
        <family val="2"/>
      </rPr>
      <t>EL CONTADOR GENERAL DE LA INSTITUCIÓN DEBE PONER LOS PORCENTAJES REALES A ESTOS RUBROS</t>
    </r>
  </si>
  <si>
    <t>Enero-Febrero</t>
  </si>
  <si>
    <t>Enero-Julio</t>
  </si>
  <si>
    <t>Enero-Diciembre</t>
  </si>
  <si>
    <t>Enero-Octubre</t>
  </si>
  <si>
    <t>Enero-Agosto</t>
  </si>
  <si>
    <t>Enero-Abril</t>
  </si>
  <si>
    <t>Enero-Mayo</t>
  </si>
  <si>
    <t>Enero-Nov.</t>
  </si>
  <si>
    <t>SUMA</t>
  </si>
  <si>
    <t>REGISTRO DE LOS RECURSOS MENSUAL A MILES DE PESOS</t>
  </si>
  <si>
    <t>Acumulado al  trimestre</t>
  </si>
  <si>
    <t xml:space="preserve"> total Anual</t>
  </si>
  <si>
    <t>FRACCIONES</t>
  </si>
  <si>
    <t>S244</t>
  </si>
  <si>
    <t>S267</t>
  </si>
  <si>
    <t>CARRERA DOCENTE</t>
  </si>
  <si>
    <t>APOYOS PARA SANEAMIENTO FINANCIERO Y LA ATENCIÓN A PROBLEMAS ESTRUCTURALES DE LAS UPES</t>
  </si>
  <si>
    <t>MODALIDAD "A"</t>
  </si>
  <si>
    <t>MODALIDAD "B"</t>
  </si>
  <si>
    <t>MODALIDAD "C"</t>
  </si>
  <si>
    <t>PROG. DE INCLUSIÓN Y LA EQUIDAD (PIEE)</t>
  </si>
  <si>
    <t>PROG. PARA EL DESARROLLO PROFESIONAL DOCENTE (PRODEP)</t>
  </si>
  <si>
    <t>PROG. DE FORTALECIMIENTO DE LA CALIDAD EDUCATIVA (PFCE)</t>
  </si>
  <si>
    <t>AAA</t>
  </si>
  <si>
    <t>BBB</t>
  </si>
  <si>
    <r>
      <t xml:space="preserve">PROG. DE EXPANSIÓN DE LA OFERTA EDUCATIVA EN EDUC. SUP. </t>
    </r>
    <r>
      <rPr>
        <b/>
        <sz val="8"/>
        <rFont val="Calibri"/>
        <family val="2"/>
        <scheme val="minor"/>
      </rPr>
      <t>(PROEXOEES</t>
    </r>
    <r>
      <rPr>
        <sz val="8"/>
        <rFont val="Calibri"/>
        <family val="2"/>
        <scheme val="minor"/>
      </rPr>
      <t>)</t>
    </r>
  </si>
  <si>
    <t>CRUCE</t>
  </si>
  <si>
    <t>+</t>
  </si>
  <si>
    <t>-</t>
  </si>
  <si>
    <t>=</t>
  </si>
  <si>
    <t>HSM PROFR.ORD.ASIG.NIV. A</t>
  </si>
  <si>
    <t>Docente</t>
  </si>
  <si>
    <t>Docencia</t>
  </si>
  <si>
    <t>Baja California</t>
  </si>
  <si>
    <t>HSM PROFR.ORD.ASIG.NIV. B</t>
  </si>
  <si>
    <t>HSM PROFR.ORD.ASIG.NIV. C</t>
  </si>
  <si>
    <t>TC PROFR.ORD.CARR.ASIS.N. C</t>
  </si>
  <si>
    <t>TC PROFR.ORD.CARR.ASOC.N. A</t>
  </si>
  <si>
    <t>TC PROFR.ORD.CARR.ASOC.N. B</t>
  </si>
  <si>
    <t>TC PROFR.ORD.CARR.ASOC.N. C</t>
  </si>
  <si>
    <t>TC PROFR.ORD.CARR.TIT.N. A</t>
  </si>
  <si>
    <t>TC PROFR.ORD.CARR.TIT.N. B</t>
  </si>
  <si>
    <t>TC PROFR.ORD.CARR.TIT.N. C</t>
  </si>
  <si>
    <t>MT PROFR.ORD.CARR.ASIS.N.A</t>
  </si>
  <si>
    <t>MT PROFR.ORD.CARR.ASIS.N.B</t>
  </si>
  <si>
    <t>MT PROFR.ORD.CARR.ASOC.N.B</t>
  </si>
  <si>
    <t>MT PROFR.ORD.CARR.ASOC.N.C</t>
  </si>
  <si>
    <t>MT PROFR.ORD.CARR.TIT.N. A</t>
  </si>
  <si>
    <t>MT PROFR.ORD.CARR.TIT.N. B</t>
  </si>
  <si>
    <t>MT PROFR.ORD.CARR.TIT.N. C</t>
  </si>
  <si>
    <t>TC TEC.ACAD.ORD.CARR.ASIS A</t>
  </si>
  <si>
    <t>TC TEC.ACAD.ORD.CARR.ASIS C</t>
  </si>
  <si>
    <t>TC TEC.ACAD.ORD.CARR.ASOC.A</t>
  </si>
  <si>
    <t>TC TEC.ACAD.ORD.CARR.ASOC.B</t>
  </si>
  <si>
    <t>TC TEC.ACAD.ORD.CARR.ASOC.C</t>
  </si>
  <si>
    <t>TC TEC.ACAD.ORD.CARR.TIT. A</t>
  </si>
  <si>
    <t>TC TEC.ACAD.ORD.CARR.TIT. B</t>
  </si>
  <si>
    <t>MT TEC.ACAD.ORD.CARR.ASOC.A</t>
  </si>
  <si>
    <t>MT TEC.ACAD.ORD.CARR.ASOC.B</t>
  </si>
  <si>
    <t>MT TEC.ACAD.ORD.CARR.ASOC.C</t>
  </si>
  <si>
    <t>MT TEC.ACAD.ORD.CARR.TIT. A</t>
  </si>
  <si>
    <t>MT TEC.ACAD.ORD.CARR.TIT. B</t>
  </si>
  <si>
    <t>TC INV.ORD.CARR.ASOC.NIV. C</t>
  </si>
  <si>
    <t>TC INV.ORD.CARR.TIT. NIV. A</t>
  </si>
  <si>
    <t>TC INV.ORD.CARR.TIT. NIV. B</t>
  </si>
  <si>
    <t>TC INV.ORD.CARR.TIT. NIV. C</t>
  </si>
  <si>
    <t>MT INV.ORD.CARR.TIT. NIV. A</t>
  </si>
  <si>
    <t>TC TEC. ACAD. CARR. ASOC A$</t>
  </si>
  <si>
    <t>TC TEC. ACAD. CARR. ASOC B$</t>
  </si>
  <si>
    <t>TC TEC. ACAD. CARR. ASOC C$</t>
  </si>
  <si>
    <t>TC TEC. ACAD. CARR. TIT  A$</t>
  </si>
  <si>
    <t>TC TEC. ACAD. CARR. TIT  B$</t>
  </si>
  <si>
    <t>Confianza</t>
  </si>
  <si>
    <t>Apoyo Institucional</t>
  </si>
  <si>
    <t>SUPERVISOR N. M.</t>
  </si>
  <si>
    <t>INTENDENTE</t>
  </si>
  <si>
    <t>INTENDENTE N. M.</t>
  </si>
  <si>
    <t>AYUDANTE DE CONTAB. N. M.</t>
  </si>
  <si>
    <t>PROGRAMADOR TRANSM. N. M.</t>
  </si>
  <si>
    <t>DISENADOR GRAFICO ESPEC.N.M</t>
  </si>
  <si>
    <t>ANALISTA</t>
  </si>
  <si>
    <t>ANALISTA N. M.</t>
  </si>
  <si>
    <t>TECNICO DE AUDITORIA</t>
  </si>
  <si>
    <t>TECNICO DE AUDITORIA N. M.</t>
  </si>
  <si>
    <t>TECNICO DE CONTABILIDAD N.M</t>
  </si>
  <si>
    <t>ANALISTA PROGRAMADOR N. M.</t>
  </si>
  <si>
    <t>ANALISTA TECNICO</t>
  </si>
  <si>
    <t>ANALISTA TECNICO N. M.</t>
  </si>
  <si>
    <t>AUDITOR N. M.</t>
  </si>
  <si>
    <t>ANALISTA MANT. SIST.  N. M.</t>
  </si>
  <si>
    <t>ANALISTA DE SISTEMAS</t>
  </si>
  <si>
    <t>ANALISTA DE SISTEMAS N. M.</t>
  </si>
  <si>
    <t>ANALISTA ESPECIALIZADO</t>
  </si>
  <si>
    <t>ANALISTA ESPECIALIZADO N.M.</t>
  </si>
  <si>
    <t>AUXILIAR DE LABORATORIO A</t>
  </si>
  <si>
    <t>Admvos.</t>
  </si>
  <si>
    <t>TECNICO BIBLIOTECARIO A</t>
  </si>
  <si>
    <t>AUXILIAR ADMINISTRATIVO</t>
  </si>
  <si>
    <t>AUXILIAR ADMNVO. N. M.</t>
  </si>
  <si>
    <t>AUXILIAR DE BIBLIOTECA</t>
  </si>
  <si>
    <t>AUXILIAR DE BIBLIOTECA N.M.</t>
  </si>
  <si>
    <t>ASISTENTE DENTAL N. M.</t>
  </si>
  <si>
    <t>BIBLIOTECARIO  A  N. M.</t>
  </si>
  <si>
    <t>BIBLIOTECARIO B</t>
  </si>
  <si>
    <t>BIBLIOTECARIO B  N.M.</t>
  </si>
  <si>
    <t>AUXILIAR DE LABORATORIO</t>
  </si>
  <si>
    <t>AUXILIAR LABORATORIO N.I.</t>
  </si>
  <si>
    <t>CAPTURISTA N. M.</t>
  </si>
  <si>
    <t>MECANOGRAFA</t>
  </si>
  <si>
    <t>MECANOGRAFA N. M.</t>
  </si>
  <si>
    <t>OPERADOR DE AUDIO N. M.</t>
  </si>
  <si>
    <t>TECNICO DE REPRODUCCION</t>
  </si>
  <si>
    <t>TECNICO DE REPROD. N. M.</t>
  </si>
  <si>
    <t>ASISTENTE DENTAL  A</t>
  </si>
  <si>
    <t>AUXILIAR LABORATORIO N.M.</t>
  </si>
  <si>
    <t>TECNICO BIBLIOTECARIO N.I.</t>
  </si>
  <si>
    <t>ALMACENISTA</t>
  </si>
  <si>
    <t>AUX. ADMINISTRATIVO ESP.</t>
  </si>
  <si>
    <t>AUX. ADMVO. ESPEC. N.  I.</t>
  </si>
  <si>
    <t>TAQUIMECANOGRAFA N. M.</t>
  </si>
  <si>
    <t>AUXILIAR TECNICO ADMVO.</t>
  </si>
  <si>
    <t>AUXILIAR TECNICO ADMVO.N.M.</t>
  </si>
  <si>
    <t>AUX. ADMNVO. ESPEC. N. M.</t>
  </si>
  <si>
    <t>AUX. DE CONTABILIDAD N. M.</t>
  </si>
  <si>
    <t>AUX. ADMINISTRATIVO ESP. A</t>
  </si>
  <si>
    <t>AUX. ADMVO. ESPEC. A N. I.</t>
  </si>
  <si>
    <t>OFICIAL EN ELECTRONICA N. M.</t>
  </si>
  <si>
    <t>OFICIAL DE CONSERJE N.M.</t>
  </si>
  <si>
    <t>Manual</t>
  </si>
  <si>
    <t>OFICIAL DE VELADOR N.M.</t>
  </si>
  <si>
    <t>OFICIAL DE JARDINERO N.M.</t>
  </si>
  <si>
    <t>AUX. DE SERV. VARIOS</t>
  </si>
  <si>
    <t>AUX. DE SERV. VARIOS N. M.</t>
  </si>
  <si>
    <t>CHOFER N. M.</t>
  </si>
  <si>
    <t>AUX. DE MANT. ELECT.  A  N. M.</t>
  </si>
  <si>
    <t>OF. SERV. VARIOS</t>
  </si>
  <si>
    <t>OF. SERV. VARIOS N. M.</t>
  </si>
  <si>
    <t>OFICIAL DE SERV. VARIOS  A</t>
  </si>
  <si>
    <t>OFICIAL SERV. VARIOS  A  N. M.</t>
  </si>
  <si>
    <t>OFICIAL DE SERV. VARIOS  B</t>
  </si>
  <si>
    <t>OFICIAL SERV. VARIOS B N. M</t>
  </si>
  <si>
    <t>OFICIAL DE SERV. VARIOS  C</t>
  </si>
  <si>
    <t>OFICIAL SERV.VARIOS  C N.  I.</t>
  </si>
  <si>
    <t>OFICIAL SERV. VARIOS C N. M.</t>
  </si>
  <si>
    <t>PROYECTISTA A N. I.</t>
  </si>
  <si>
    <t>OFICIAL MANT. ELECTR. N.M.</t>
  </si>
  <si>
    <t>OFIC. SERV. VARIOS D N. I.</t>
  </si>
  <si>
    <t>CHOFER DE AUTOBUS B N.I</t>
  </si>
  <si>
    <t>OFICIAL MANT. ELECTROMEC. A</t>
  </si>
  <si>
    <t>OFIC. MANT. ELECT. A N. I.</t>
  </si>
  <si>
    <t>AUX. DE LABORATORIO A N.M.</t>
  </si>
  <si>
    <t>ASISTENTE DENTAL B N.M.</t>
  </si>
  <si>
    <t>TECNICO BIBLIOTEC. A N.M.</t>
  </si>
  <si>
    <t>OPERADOR DE COMPUTO A N.M.</t>
  </si>
  <si>
    <t>ALMACENISTA A N.M.</t>
  </si>
  <si>
    <t>AUX. ADMVO. ESPEC. A N.M.</t>
  </si>
  <si>
    <t>AUX. DE CONTABILIDAD A N.M.</t>
  </si>
  <si>
    <t>COTIZADOR DE PRECIOS A N.M.</t>
  </si>
  <si>
    <t>PROYECTISTA A N.M.</t>
  </si>
  <si>
    <t>OFIC. SERV. VARIOS D N.M.</t>
  </si>
  <si>
    <t>CHOFER DE AUTOBUS B N.M.</t>
  </si>
  <si>
    <t>OFIC. MANT. ELECT. A N.M.</t>
  </si>
  <si>
    <t>AYUDANTE DE CONTABILIDAD</t>
  </si>
  <si>
    <t>SECRETARIA DE FUNCIONARIO</t>
  </si>
  <si>
    <t>Directivo</t>
  </si>
  <si>
    <t>COORD. U.T. DE R. DE INV.</t>
  </si>
  <si>
    <t>COORD. EDITORIAL Y DIFUSION</t>
  </si>
  <si>
    <t>JEFE DE OFICINA</t>
  </si>
  <si>
    <t>DIRECTOR EJECUTIVO</t>
  </si>
  <si>
    <t>COORD. TRIBUNAL UNIVERSITARIO</t>
  </si>
  <si>
    <t>AUDITOR INTERNO</t>
  </si>
  <si>
    <t>JEFE DE DEPARTAMENTO</t>
  </si>
  <si>
    <t>DIRECTOR DE SORTEOS</t>
  </si>
  <si>
    <t>ADMINISTRADOR</t>
  </si>
  <si>
    <t>COORD. DE FORMACION BASICA</t>
  </si>
  <si>
    <t>COORD. FORMACION P. Y VINC. U</t>
  </si>
  <si>
    <t>COORD. DE POSGRADO E INVEST.</t>
  </si>
  <si>
    <t>SUB-DIRECTOR</t>
  </si>
  <si>
    <t>DIRECTOR DE INSTITUTO</t>
  </si>
  <si>
    <t>DIRECTOR DE ESCUELA</t>
  </si>
  <si>
    <t>COORDINADOR DE COORDINACION</t>
  </si>
  <si>
    <t>JEFE UNIDAD PRESUP. Y FIN.</t>
  </si>
  <si>
    <t>ABOGADO GENERAL</t>
  </si>
  <si>
    <t>VICERRECTOR</t>
  </si>
  <si>
    <t>TESORERO</t>
  </si>
  <si>
    <t>SECRETARIO GENERAL</t>
  </si>
  <si>
    <t xml:space="preserve">RECTOR        </t>
  </si>
  <si>
    <t>COORDINACION PROYECTO CESU</t>
  </si>
  <si>
    <r>
      <t>UNIVERSIDAD AUT</t>
    </r>
    <r>
      <rPr>
        <b/>
        <sz val="20"/>
        <color indexed="8"/>
        <rFont val="Calibri"/>
        <family val="2"/>
      </rPr>
      <t>ÓNOMA DE BAJA CALIFORNIA</t>
    </r>
  </si>
  <si>
    <t xml:space="preserve">                                                                                                                               Fracción II                                                                                                                                                                                                           </t>
  </si>
  <si>
    <t>Organismo</t>
  </si>
  <si>
    <t>Costo unitario bruto ( pesos )</t>
  </si>
  <si>
    <t>OFICIAL ADMINISTRATIVO</t>
  </si>
  <si>
    <t>OFICIAL ADMINISTRATIVO N.M.</t>
  </si>
  <si>
    <t>ASISTENTE DENTAL</t>
  </si>
  <si>
    <t>BIBLIOTECARIO  A</t>
  </si>
  <si>
    <t>CAPTURISTA</t>
  </si>
  <si>
    <t>ASISTENTE DENTAL  A  N.M.</t>
  </si>
  <si>
    <t>TECNICO BIBLIOTECARIO</t>
  </si>
  <si>
    <t>ALMACENISTA N.  I.</t>
  </si>
  <si>
    <t>TAQUIMECANOGRAFA</t>
  </si>
  <si>
    <t>TECNICO BIBLIOTECARIO N.M.</t>
  </si>
  <si>
    <t>GRABADOR DE AUDIO N. M.</t>
  </si>
  <si>
    <t>DISENADOR GRAFICO</t>
  </si>
  <si>
    <t>AUX. ACTIVID. AGROPEC. N.M.</t>
  </si>
  <si>
    <t>CHOFER</t>
  </si>
  <si>
    <t>AUX. MANTENIMIENTO ELECT.</t>
  </si>
  <si>
    <t>AUX.MANT. ELECTR. N. M.</t>
  </si>
  <si>
    <t>AUXILIAR DE MANT. ELECT  A</t>
  </si>
  <si>
    <t>AUXILIAR DE MANT. ELECT. B</t>
  </si>
  <si>
    <t>AUX. MANT. ELECTROMEC. C</t>
  </si>
  <si>
    <t>PROYECTISTA A</t>
  </si>
  <si>
    <t>DISENADOR GRAFICO A</t>
  </si>
  <si>
    <t>OFICIAL DE SERVICIOS VARIOS D</t>
  </si>
  <si>
    <t>OPER. SIST. TIPOGRAF. A N.M.</t>
  </si>
  <si>
    <t>DISENADOR GRAFICO A N.M.</t>
  </si>
  <si>
    <t>OPERADOR AUDIO</t>
  </si>
  <si>
    <t>Funcionario</t>
  </si>
  <si>
    <t xml:space="preserve">COMPROBACIÓN </t>
  </si>
  <si>
    <t>REGISTRO SEMIAUTOMÁTICO DE LOS RECURSOS FEDERALES AUTORIZADOS A  LA UNIVERSIDAD  A MILES DE PESOS DEL EJERCICIO   2018.</t>
  </si>
  <si>
    <t>RECURSOS ENTREGADOS A LA UNIVERSIDAD  DEL 1 DE ENERO AL 31 DE DICIEMBRE DEL 2018, POR SEP - DGESU - DSU.</t>
  </si>
  <si>
    <t xml:space="preserve">  LA IES INICIA EL REGISTRO  MENSUAL DE LAS APORTACIONES FEDERALES, CANALIZADAS POR DGESU SEP, AUTORIZADAS POR EL GOBIERNO FEDERAL EJERCICIO 2018. </t>
  </si>
  <si>
    <t>NOMBRE DEL PROYECTO 2018</t>
  </si>
  <si>
    <r>
      <rPr>
        <b/>
        <sz val="16"/>
        <rFont val="Arial"/>
        <family val="2"/>
      </rPr>
      <t>PRIMER</t>
    </r>
    <r>
      <rPr>
        <b/>
        <sz val="10"/>
        <rFont val="Arial"/>
        <family val="2"/>
      </rPr>
      <t xml:space="preserve"> TRIMESTRE DEL 2018</t>
    </r>
  </si>
  <si>
    <r>
      <rPr>
        <b/>
        <sz val="16"/>
        <rFont val="Arial"/>
        <family val="2"/>
      </rPr>
      <t>SEGUNDO</t>
    </r>
    <r>
      <rPr>
        <b/>
        <sz val="10"/>
        <rFont val="Arial"/>
        <family val="2"/>
      </rPr>
      <t xml:space="preserve"> TRIMESTRE DEL 2018</t>
    </r>
  </si>
  <si>
    <r>
      <rPr>
        <b/>
        <sz val="16"/>
        <rFont val="Arial"/>
        <family val="2"/>
      </rPr>
      <t xml:space="preserve">TERCER </t>
    </r>
    <r>
      <rPr>
        <b/>
        <sz val="10"/>
        <rFont val="Arial"/>
        <family val="2"/>
      </rPr>
      <t>TRIMESTRE 2018</t>
    </r>
  </si>
  <si>
    <r>
      <rPr>
        <b/>
        <sz val="16"/>
        <rFont val="Arial"/>
        <family val="2"/>
      </rPr>
      <t>CUARTO</t>
    </r>
    <r>
      <rPr>
        <b/>
        <sz val="10"/>
        <rFont val="Arial"/>
        <family val="2"/>
      </rPr>
      <t xml:space="preserve"> TRIMESTRE DEL  2018</t>
    </r>
  </si>
  <si>
    <r>
      <rPr>
        <b/>
        <sz val="10"/>
        <color indexed="62"/>
        <rFont val="Arial"/>
        <family val="2"/>
      </rPr>
      <t xml:space="preserve">R/M </t>
    </r>
    <r>
      <rPr>
        <sz val="10"/>
        <rFont val="Arial"/>
        <family val="2"/>
      </rPr>
      <t>=  Recursos Federales Mensuales ( Subsidios Ordinario y Extraordinarios 2018 )</t>
    </r>
  </si>
  <si>
    <r>
      <t xml:space="preserve">RECURSOS FEDERALES QUE SE RECIBIERON INCLUYENDO SUBSIDIOS EXTRAORDINARIOS, EN EL ARTICULO </t>
    </r>
    <r>
      <rPr>
        <b/>
        <sz val="8"/>
        <rFont val="Arial"/>
        <family val="2"/>
      </rPr>
      <t xml:space="preserve"> 41/2018</t>
    </r>
    <r>
      <rPr>
        <sz val="8"/>
        <rFont val="Arial"/>
        <family val="2"/>
      </rPr>
      <t xml:space="preserve"> PEF DEL PRESENTE EJERCICIO, PRESENTARSE  EN LAS FRACCIONES I , II y III ,  ASÍ MISMO  EL ÓRGANO DE CONTROL INTERNO DE LA INSTITUCIÓN  SERA EL RESPONSABLE DE INFORMAR AL C. RECTOR (A) QUE SEA CORRECTA LA INFORMACIÓN RELATIVA AL DESARROLLO DE ESTE PROGRAMA DE LOS FONDOS DE LOS RECURSOS ASIGNADOS PEF EN EL PRESENTE EJERCICIO. </t>
    </r>
  </si>
  <si>
    <t>En términos del artículo 41, fracción III, del Decreto de Presupuesto de Egresos de la Federación para el Ejercicio Fiscal 2018</t>
  </si>
  <si>
    <t>Abril- junio 2018</t>
  </si>
  <si>
    <t>Enero-Marzo 2018</t>
  </si>
  <si>
    <t>Julio - Septiembre 2018</t>
  </si>
  <si>
    <t>Octubre-diciembre 2018</t>
  </si>
  <si>
    <t>PRIMER TRIMESTRE 2018</t>
  </si>
  <si>
    <t>SEGUNDO TRIMESTRE 2018</t>
  </si>
  <si>
    <t>TERCER TRIMESTRE 2018</t>
  </si>
  <si>
    <t>CUARTO TRIMESTRE 2018</t>
  </si>
  <si>
    <r>
      <t xml:space="preserve">En términos del artículo </t>
    </r>
    <r>
      <rPr>
        <b/>
        <sz val="16"/>
        <rFont val="Arial"/>
        <family val="2"/>
      </rPr>
      <t>41</t>
    </r>
    <r>
      <rPr>
        <b/>
        <sz val="10"/>
        <rFont val="Arial"/>
        <family val="2"/>
      </rPr>
      <t xml:space="preserve">, fracción I del Decreto de Presupuesto de Egresos de la Federación para el Ejercicio Fiscal </t>
    </r>
    <r>
      <rPr>
        <b/>
        <sz val="16"/>
        <rFont val="Arial"/>
        <family val="2"/>
      </rPr>
      <t>2018.</t>
    </r>
  </si>
  <si>
    <r>
      <t>Enero- Diciembre</t>
    </r>
    <r>
      <rPr>
        <b/>
        <sz val="16"/>
        <rFont val="Arial"/>
        <family val="2"/>
      </rPr>
      <t xml:space="preserve"> 2018.</t>
    </r>
  </si>
  <si>
    <t>"PRIMER TRIMESTRE  2018"</t>
  </si>
  <si>
    <t>ACUMULADO   A MARZO 2018</t>
  </si>
  <si>
    <t>Programas PEF/2018</t>
  </si>
  <si>
    <t>SEGUNDO TRIMESTRE  2018</t>
  </si>
  <si>
    <t>ACUMULADO   A JUNIO 2018</t>
  </si>
  <si>
    <t>TERCER TRIMESTRE  2018</t>
  </si>
  <si>
    <t>ACUMULADO   A  SEPTIEMBRE 2018</t>
  </si>
  <si>
    <t xml:space="preserve"> "CUARTO TRIMESTRE  2018"</t>
  </si>
  <si>
    <t>ACUMULADO   A  DICIEMBRE 2018</t>
  </si>
  <si>
    <t xml:space="preserve">Costo de la plantilla de pesonal </t>
  </si>
  <si>
    <t>En términos del artticulo 41, fracción II del Decreto de Presupuesto de Egresos de la Federación para el Ejercicio Fiscal 2018.</t>
  </si>
  <si>
    <t>Periodo de Enero - Marzo / 2018</t>
  </si>
  <si>
    <r>
      <t xml:space="preserve">1er. </t>
    </r>
    <r>
      <rPr>
        <b/>
        <sz val="24"/>
        <rFont val="Calibri"/>
        <family val="2"/>
      </rPr>
      <t>Trimestre 2018</t>
    </r>
  </si>
  <si>
    <t>Numero de plazas</t>
  </si>
  <si>
    <t xml:space="preserve">Acumulado
Enero - Marzo </t>
  </si>
  <si>
    <t>Investigacion</t>
  </si>
  <si>
    <t>PRODUCTOR DE PROGRAMAS N.M.</t>
  </si>
  <si>
    <t>ANALISTA PROGRAMADOR</t>
  </si>
  <si>
    <t>ASISTENTE DENTAL B</t>
  </si>
  <si>
    <t>AUXILIAR DE EVENTOS</t>
  </si>
  <si>
    <t>ASISTENTE DENTAL A N.I</t>
  </si>
  <si>
    <t>ALMACENISTA  N. M.</t>
  </si>
  <si>
    <t>OP. SIST. TIPOGRAFICOS A</t>
  </si>
  <si>
    <t>AUX. DE MANT. ELECT.  B N. M.</t>
  </si>
  <si>
    <t>AUX. MANT. ELECT.  C  N. M.</t>
  </si>
  <si>
    <t>CHOFER DE AUTOBUS</t>
  </si>
  <si>
    <t>CHOFER DE AUTOBUS A  N.I.</t>
  </si>
  <si>
    <t>CHOFER DE AUTOBUS A N. M.</t>
  </si>
  <si>
    <t>DISENADOR GRAFICO A N.I</t>
  </si>
  <si>
    <t>miles de pesos a marzo 2018</t>
  </si>
  <si>
    <t>Acumulado a Marzo 2018</t>
  </si>
  <si>
    <t>Programas y cumplimiento de metas</t>
  </si>
  <si>
    <t>Fracción V</t>
  </si>
  <si>
    <t>Ciclo escolar</t>
  </si>
  <si>
    <t xml:space="preserve">Inicio ó Fin </t>
  </si>
  <si>
    <t>Número de Alumnos</t>
  </si>
  <si>
    <t>Nivel Educativo  (Media Superior o superior)</t>
  </si>
  <si>
    <t>Tipo de Servicio o Subsistema</t>
  </si>
  <si>
    <t>Universidad Autónoma de Baja California</t>
  </si>
  <si>
    <t>Inicio</t>
  </si>
  <si>
    <t>Fin</t>
  </si>
  <si>
    <t>Superior</t>
  </si>
  <si>
    <t>Total Licenciatura y Posgrado</t>
  </si>
  <si>
    <t>CAMPUS MEXICALI</t>
  </si>
  <si>
    <t>ARQUITECTO</t>
  </si>
  <si>
    <t>Licenciatura</t>
  </si>
  <si>
    <t>DISEÑO GRAFICO</t>
  </si>
  <si>
    <t>DISEÑO INDUSTRIAL</t>
  </si>
  <si>
    <t>TRONCO COMUN AREA DE ARQUITECTURA Y DISEÑO</t>
  </si>
  <si>
    <t>LICENCIADO EN ADMINISTRACION DE EMPRESAS</t>
  </si>
  <si>
    <t>LICENCIADO PSICOLOGIA</t>
  </si>
  <si>
    <t>INGENIERO EN COMPUTACION</t>
  </si>
  <si>
    <t>TRONCO COMUN AREA  DE  INGENIERIA</t>
  </si>
  <si>
    <t>TRONCO COMUN AREA DE CIENCIAS SOCIALES</t>
  </si>
  <si>
    <t>TRONCO COMUN AREA CONTABLE ADMINISTRATIVA</t>
  </si>
  <si>
    <t>INGENIERO AGRONOMO ZOOTECNISTA</t>
  </si>
  <si>
    <t xml:space="preserve">INGENIERO AGRONOMO </t>
  </si>
  <si>
    <t>INGENIERO BIOTECNOLOGO AGROPECUARIO</t>
  </si>
  <si>
    <t>TRONCO COMUN AREA DE CIENCIAS AGRICOLAS</t>
  </si>
  <si>
    <t>LICENCIADO EN CIENCIAS DE LA EDUCACION</t>
  </si>
  <si>
    <t>LICENCIADO EN PSICOLOGIA</t>
  </si>
  <si>
    <t>LICENCIADO EN CIENCIAS DE LA COMUNICACIÓN</t>
  </si>
  <si>
    <t>LICENCIADO EN SOCIOLOGIA</t>
  </si>
  <si>
    <t>LICENCIADO EN CIENCIAS DE LA EDUCACION SEMIESCOLARIZADA</t>
  </si>
  <si>
    <t>LICENCIADO EN PSICOLOGIA SEMIESCOLARIZADA</t>
  </si>
  <si>
    <t>LICENCIADO EN CIENCIAS DE LA COMUNICACIÓN SEMIESCOLARIZADA</t>
  </si>
  <si>
    <t>LICENCIADO EN SOCIOLOGIA SEMIESCOLARIZADA</t>
  </si>
  <si>
    <t>LICENCIADO EN HISTORIA</t>
  </si>
  <si>
    <t>TRONCO COMUN AREA DE CIENCIAS SOCIALES SEMIESCOLARIZADA</t>
  </si>
  <si>
    <t>LICENCIADO EN ADMINISTRACION PUBLICA Y CIENCIAS POLITICAS</t>
  </si>
  <si>
    <t>LICENCIADO EN RELACIONES INTERNACIONALES</t>
  </si>
  <si>
    <t>LICENCIADO EN ECONOMIA</t>
  </si>
  <si>
    <t>TRONCO COMUN AREA ECONOMIA Y POLITICAS</t>
  </si>
  <si>
    <t>LICENCIADO EN INFORMATICA</t>
  </si>
  <si>
    <t>LICENCIADO EN NEGOCIOS INTERNACIONALES</t>
  </si>
  <si>
    <t>LICENCIADO EN CONTADURIA</t>
  </si>
  <si>
    <t>LICENCIADO EN MERCADOTECNIA</t>
  </si>
  <si>
    <t>LICENCIADO EN GESTION TURISTICA</t>
  </si>
  <si>
    <t>LICENCIADO EN DERECHO</t>
  </si>
  <si>
    <t>LICENCIADO EN ACTIVIDAD FISICA Y DEPORTE</t>
  </si>
  <si>
    <t>LICENCIADO EN ARTES PLASTICAS</t>
  </si>
  <si>
    <t>LICENCIADO EN DANZA</t>
  </si>
  <si>
    <t>LICENCIADO EN MEDIOS AUDIOVISUALES</t>
  </si>
  <si>
    <t>INGENIERO CIVIL</t>
  </si>
  <si>
    <t>LICENCIADO EN SISTEMAS COMPUTACIONALES</t>
  </si>
  <si>
    <t>INGENIERO ELECTRICO</t>
  </si>
  <si>
    <t>INGENIERO EN ELECTRONICA</t>
  </si>
  <si>
    <t>INGENIERO MECANICO</t>
  </si>
  <si>
    <t>INGENIERO INDUSTRIAL</t>
  </si>
  <si>
    <t>INGENIERO EN MECATRONICA</t>
  </si>
  <si>
    <t>BIOINGENIERO</t>
  </si>
  <si>
    <t>INGENIERO EN ENERGIAS RENOVABLES</t>
  </si>
  <si>
    <t>INGENIERO AEROESPACIAL</t>
  </si>
  <si>
    <t>MEDICO</t>
  </si>
  <si>
    <t>LICENCIADO EN NUTRICION</t>
  </si>
  <si>
    <t>MEDICO VETERINARIO ZOOTECNISTA</t>
  </si>
  <si>
    <t>CIRUJANO DENTISTA</t>
  </si>
  <si>
    <t>LICENCIADO EN DOCENCIA DE LA MATEMATICA</t>
  </si>
  <si>
    <t>LICENCIADO EN DOCENCIA DE LA LENGUA Y LITERATURA</t>
  </si>
  <si>
    <t>LICENCIADO EN ASESORIA PSICOPEDAGOGICA</t>
  </si>
  <si>
    <t>TRONCO COMUN AREA DE PEDAGOGIA</t>
  </si>
  <si>
    <t>TRONCO COMUN AREA DE PEDAGOGIA MODALIDAD EN LINEA</t>
  </si>
  <si>
    <t>LICENCIADO EN ENFERMERIA</t>
  </si>
  <si>
    <t>LICENCIADO EN DOCENCIA DE IDIOMAS</t>
  </si>
  <si>
    <t>LICENCIADO EN TRADUCCION</t>
  </si>
  <si>
    <t>LICENCIADO EN ENSEÑANZA DE LENGUAS</t>
  </si>
  <si>
    <t>TRONCO COMUN DE IDIOMAS</t>
  </si>
  <si>
    <t>CAMPUS TIJUANA</t>
  </si>
  <si>
    <t>QUIMICO INDUSTRIAL</t>
  </si>
  <si>
    <t>INGENIERO QUIMICO</t>
  </si>
  <si>
    <t>QUIMICO FARMACOBIOLOGO</t>
  </si>
  <si>
    <t>TRONCO COMUN AREA  DE CIENCIAS QUIMICAS</t>
  </si>
  <si>
    <t>LICENCIADO EN TEATRO</t>
  </si>
  <si>
    <t>TRONCO COMUN AREA IDIOMAS</t>
  </si>
  <si>
    <t>LICENCIADO EN LENGUA Y LITERATURA DE HISPANOAMERICA</t>
  </si>
  <si>
    <t>LICENCIADO EN FILOSOFIA</t>
  </si>
  <si>
    <t>LICENCIADO EN COMUNICACIÓN</t>
  </si>
  <si>
    <t>LICENCIADO EN CIENCIAS DE LA COMUNICACION</t>
  </si>
  <si>
    <t>TRONCO COMUN  AREA DE  HUMANIDADES</t>
  </si>
  <si>
    <t>UNIDAD VALLE DE LAS PALMAS</t>
  </si>
  <si>
    <t>LICENCIADO EN DISEÑO GRAFICO</t>
  </si>
  <si>
    <t>LICENCIADO EN DISEÑO INDUSTRIAL</t>
  </si>
  <si>
    <t>UNIDAD TECATE</t>
  </si>
  <si>
    <t>UNIDAD ROSARITO</t>
  </si>
  <si>
    <t>CAMPUS ENSENADA</t>
  </si>
  <si>
    <t>BIOLOGO</t>
  </si>
  <si>
    <t>FISICO</t>
  </si>
  <si>
    <t>LICENCIADO EN MATEMATICAS APLICADAS</t>
  </si>
  <si>
    <t>LICENCIADO EN CIENCIAS COMPUTACIONALES</t>
  </si>
  <si>
    <t>TRONCO COMUN AREA CIENCIAS NATURALES Y EXACTAS</t>
  </si>
  <si>
    <t>TRONCO COMUN AREA CIENCIAS EXACTAS</t>
  </si>
  <si>
    <t>TRONCO COMUN AREA CIENCIAS NATURALES</t>
  </si>
  <si>
    <t>OCEANOLOGO</t>
  </si>
  <si>
    <t>LICENCIADO EN CIENCIAS AMBIENTALES</t>
  </si>
  <si>
    <t>BIOTECNOLOGO EN ACUACULTURA</t>
  </si>
  <si>
    <t>LICENCIADO EN MUSICA</t>
  </si>
  <si>
    <t>INGENIERO EN NANOTECNOLOGIA</t>
  </si>
  <si>
    <t>LICENCIADO EN GASTRONOMIA</t>
  </si>
  <si>
    <t>LICENCIADO CIENCIAS DE LA COMUNICACIÓN</t>
  </si>
  <si>
    <t>LICENCIADO EN ADMINISTRACION DE EMPRESAS SEMIESCOLARIZADA</t>
  </si>
  <si>
    <t>LICENCIADO EN DERECHO SEMIESCOLARIZADA</t>
  </si>
  <si>
    <t>UNIDAD SAN QUINTIN</t>
  </si>
  <si>
    <t>TOTAL  Licenciatura</t>
  </si>
  <si>
    <t>MAESTRIA  EN PLANEACION Y DESARROLLO SUSTENTABLE</t>
  </si>
  <si>
    <t>Posgrado</t>
  </si>
  <si>
    <t>DOCTORADO EN PLANEACION Y DESARROLLO SUSTENTABLE</t>
  </si>
  <si>
    <t>MAESTRIA CIENCIAS EN SISTEMAS DE  PRODUCCION ANIMAL</t>
  </si>
  <si>
    <t>DOCTORADO EN CIENCIAS AGROPECUARIAS</t>
  </si>
  <si>
    <t xml:space="preserve">MAESTRIA EN EDUCACION  </t>
  </si>
  <si>
    <t>MAESTRIA EN ADMINISTRACION PUBLICA</t>
  </si>
  <si>
    <t>ESPECIALIDAD EN DIRECCION FINANCIERA</t>
  </si>
  <si>
    <t xml:space="preserve">MAESTRIA EN ADMINISTRACION  </t>
  </si>
  <si>
    <t>MAESTRIA EN IMPUESTOS</t>
  </si>
  <si>
    <t>MAESTRIA EN GESTION DE TECNOLOGIAS DE LA INFORMACION Y LA COMUNICACION</t>
  </si>
  <si>
    <t>DOCTORADO EN CIENCIAS ADMINISTRATIVAS</t>
  </si>
  <si>
    <t>ESPECIALIDAD EN DERECHO</t>
  </si>
  <si>
    <t>MAESTRIA EN CIENCIAS JURIDICAS</t>
  </si>
  <si>
    <t>DOCTORADO EN CIENCIAS JURIDICAS</t>
  </si>
  <si>
    <t>MAESTRIA EN CIENCIAS</t>
  </si>
  <si>
    <t>MAESTRIA EN INGENIERIA</t>
  </si>
  <si>
    <t xml:space="preserve">DOCTORADO EN CIENCIAS  </t>
  </si>
  <si>
    <t>DOCTORADO EN INGENIERIA</t>
  </si>
  <si>
    <t>MAESTRIA EN EDUCACION FISICA Y DEPORTE ESCOLAR</t>
  </si>
  <si>
    <t>ESPECIALIDAD EN MEDICINA FAMILIAR</t>
  </si>
  <si>
    <t>MAESTRIA EN CIENCIAS DE LA SALUD</t>
  </si>
  <si>
    <t>MAESTRIA EN CS. VETERINARIAS</t>
  </si>
  <si>
    <t>ESPECIALIDAD EN ORTODONCIA</t>
  </si>
  <si>
    <t>ESPECIALIDAD EN PERIODONCIA</t>
  </si>
  <si>
    <t>ESPECIALIDAD EN PROSTODONCIA</t>
  </si>
  <si>
    <t>MAESTRIA EN EDUCACION</t>
  </si>
  <si>
    <t>ESPECIALIDAD EN TRADUCCION E INTERPRETACION</t>
  </si>
  <si>
    <t>MAESTRIAS EN LENGUAS MODERNAS</t>
  </si>
  <si>
    <t>MAESTRIA EN ESTUDIOS SOCIOCULTURALES</t>
  </si>
  <si>
    <t>DOCTORADO EN ESTUDIOS SOCIOCULTURALES</t>
  </si>
  <si>
    <t xml:space="preserve">MAESTRIA EN CIENCIAS  </t>
  </si>
  <si>
    <t>DOCTORADO EN CIENCIAS</t>
  </si>
  <si>
    <t>MAESTRIA EN ADMINISTRACION</t>
  </si>
  <si>
    <t>MAESTRIA EN CIENCIAS ECONOMICAS</t>
  </si>
  <si>
    <t>MAESTRIA EN ESTUDIOS DE DESARROLLO GLOBAL</t>
  </si>
  <si>
    <t>MAESTRIA EN VALUACION</t>
  </si>
  <si>
    <t>DOCTORADO EN CIENCIAS ECONOMICAS</t>
  </si>
  <si>
    <t>DOCTORADO EN ESTUDIOS DE DESARROLLO GLOBAL</t>
  </si>
  <si>
    <t>MAESTRIA EN SALUD PUBLICA</t>
  </si>
  <si>
    <t>ESPECIALIDAD EN ODONTOLOGIA PEDIATRICA</t>
  </si>
  <si>
    <t>ESPECIALIDAD EN ENDODONCIA</t>
  </si>
  <si>
    <t>MAESTRIA EN HISTORIA</t>
  </si>
  <si>
    <t>DOCTORADO EN HISTORIA</t>
  </si>
  <si>
    <t>MAESTRIA EN MANEJO DE ECOSISTEMAS DE ZONAS ARIDAS</t>
  </si>
  <si>
    <t>MAESTRIA EN CIENCIAS EDUCATIVAS</t>
  </si>
  <si>
    <t>DOCTORADO EN CIENCIAS EDUCATIVAS</t>
  </si>
  <si>
    <t>DOCTORADO EN MEDIO AMBIENTE Y DESARROLLO</t>
  </si>
  <si>
    <t>ESPECIALIDAD EN GESTION AMBIENTAL</t>
  </si>
  <si>
    <t>MAESTRIA EN CIENCIAS EN OCEANOGRAFIA COSTERA</t>
  </si>
  <si>
    <t>DOCTORADO EN CIENCIAS EN OCEANOGRAFIA COSTERA</t>
  </si>
  <si>
    <t>MAESTRIA EN CS EN ECOLOGIA MOLECULAR Y BIOTECNOLOGIA</t>
  </si>
  <si>
    <t>DOCTORADO EN CS EN ECOLOGIA MOLECULAR Y BIOTECNOLOGIA</t>
  </si>
  <si>
    <t>TOTAL Posgrado</t>
  </si>
  <si>
    <t>En términos del artículo 41, fracción V del Decreto de Presupuesto de Egresos de la Federación para el Ejercicio Fiscal 2018</t>
  </si>
  <si>
    <t>Costo de la plantilla de personal En términos del artículo 41, fracción II del decreto de presupuesto de Egresos de la Federación para el Ejercicio Fiscal   2018</t>
  </si>
  <si>
    <t>La información presentada es acumulada al período que se reporta</t>
  </si>
  <si>
    <t>Periodo de Abril-Junio/2018</t>
  </si>
  <si>
    <t>Fracción  II</t>
  </si>
  <si>
    <t>ESTRUCTURA DE LA PLANTILLA</t>
  </si>
  <si>
    <r>
      <t xml:space="preserve">2do. </t>
    </r>
    <r>
      <rPr>
        <b/>
        <sz val="20"/>
        <rFont val="Calibri"/>
        <family val="2"/>
      </rPr>
      <t>Trimestre 2018</t>
    </r>
  </si>
  <si>
    <t>Categoria</t>
  </si>
  <si>
    <t>Tipo de</t>
  </si>
  <si>
    <t xml:space="preserve">       Costo unitario bruto(Pesos)</t>
  </si>
  <si>
    <t xml:space="preserve">        Numero de plazas</t>
  </si>
  <si>
    <t>Responsabilidad</t>
  </si>
  <si>
    <t>Costo total de la plantilla  (pesos)</t>
  </si>
  <si>
    <t>Acumulado</t>
  </si>
  <si>
    <t>personal</t>
  </si>
  <si>
    <t>Laboral</t>
  </si>
  <si>
    <t>Abr-Jun</t>
  </si>
  <si>
    <t>HSM TEC.ACAD.ORD.ASIG.NIV.A</t>
  </si>
  <si>
    <t>HSM TEC.ACAD.ORD.ASIG.NIV.B</t>
  </si>
  <si>
    <t>HSM TEC.ACAD.ORD.ASIG.NIV.C</t>
  </si>
  <si>
    <t>HSM TEC.ACAD.ORD.ASIG.NIV.D</t>
  </si>
  <si>
    <t>HSM TEC.ACAD.ASIG.PREINC.</t>
  </si>
  <si>
    <t>HSM ESPEC. LICENCIATURA</t>
  </si>
  <si>
    <t>HSM ESPEC.CAND. A MAESTRIA</t>
  </si>
  <si>
    <t>HSM ESPEC. MAESTRIA</t>
  </si>
  <si>
    <t>HSM ESPEC. DOCTORADO</t>
  </si>
  <si>
    <t>HSM MAESTRIA MAESTRIA</t>
  </si>
  <si>
    <t>HSM MAESTRIA CAND. A. DOCT.</t>
  </si>
  <si>
    <t>HSM MAESTRIA DOCTORADO</t>
  </si>
  <si>
    <t>HSM DOCTORADO DOCTORADO</t>
  </si>
  <si>
    <t>Investigación</t>
  </si>
  <si>
    <t>ANALISTA DE MANT. DE SIST.</t>
  </si>
  <si>
    <t>OPER. SIST. TIPOGRAF. A N. I.</t>
  </si>
  <si>
    <t>OPERADOR DE MAQ. AGRICOLA</t>
  </si>
  <si>
    <t>AUDITOR</t>
  </si>
  <si>
    <t>PROYECTISTA</t>
  </si>
  <si>
    <t>CONTADOR</t>
  </si>
  <si>
    <t>Acumulado a Junio 2018</t>
  </si>
  <si>
    <t>2018-2</t>
  </si>
  <si>
    <t>MAESTRIA EN PSICOLOGIA DE LA SALUD</t>
  </si>
  <si>
    <t>Periodo de Julio-Septiembre/2018</t>
  </si>
  <si>
    <r>
      <t xml:space="preserve">3er. </t>
    </r>
    <r>
      <rPr>
        <b/>
        <sz val="20"/>
        <rFont val="Calibri"/>
        <family val="2"/>
      </rPr>
      <t>Trimestre 2018</t>
    </r>
  </si>
  <si>
    <t>Jul-Sep</t>
  </si>
  <si>
    <t>CORRECTOR</t>
  </si>
  <si>
    <t>AUX. DE LABORATORIO A N. I.</t>
  </si>
  <si>
    <t>ASISTENTE DENTAL B N. I.</t>
  </si>
  <si>
    <t>CHOFER  A</t>
  </si>
  <si>
    <t>OFICIAL MANT. ELECTROMEC.</t>
  </si>
  <si>
    <t xml:space="preserve">DIRECTOR EJECUTIVO            </t>
  </si>
  <si>
    <t xml:space="preserve">COORD. TRIBUNAL UNIVERSITARIO </t>
  </si>
  <si>
    <t xml:space="preserve">AUDITOR INTERNO               </t>
  </si>
  <si>
    <t xml:space="preserve">JEFE DE DEPARTAMENTO          </t>
  </si>
  <si>
    <t xml:space="preserve">COORDINADOR DE SORTEOS        </t>
  </si>
  <si>
    <t xml:space="preserve">ADMINISTRADOR                 </t>
  </si>
  <si>
    <t xml:space="preserve">SUBDIR. ESCUELA               </t>
  </si>
  <si>
    <t xml:space="preserve">DIR. INSTITUTO                </t>
  </si>
  <si>
    <t xml:space="preserve">DIR. DE ESCUELA               </t>
  </si>
  <si>
    <t xml:space="preserve">CONTADOR                      </t>
  </si>
  <si>
    <t xml:space="preserve">COORDINADOR DE COORDINACION   </t>
  </si>
  <si>
    <t xml:space="preserve">JEFE UNIDAD PRESUP. Y FIN.    </t>
  </si>
  <si>
    <t xml:space="preserve">ABOGADO GENERAL               </t>
  </si>
  <si>
    <t xml:space="preserve">VICERRECTOR                   </t>
  </si>
  <si>
    <t xml:space="preserve">TESORERO                      </t>
  </si>
  <si>
    <t xml:space="preserve">SECRETARIO GENERAL            </t>
  </si>
  <si>
    <t xml:space="preserve">RECTOR                        </t>
  </si>
  <si>
    <t xml:space="preserve">COORDINACION PROYECTO CESU    </t>
  </si>
  <si>
    <t>miles de pesos a Junio 2018</t>
  </si>
  <si>
    <t>Acumulado a Septiembre 2018</t>
  </si>
  <si>
    <t>INGENIERO TOPOGRAFO Y GEODESTA</t>
  </si>
  <si>
    <t>Periodo de Octubre-Diciembre/2018</t>
  </si>
  <si>
    <r>
      <t xml:space="preserve">IV to. </t>
    </r>
    <r>
      <rPr>
        <b/>
        <sz val="20"/>
        <rFont val="Calibri"/>
        <family val="2"/>
      </rPr>
      <t>Trimestre 2018</t>
    </r>
  </si>
  <si>
    <t>AUXILIAR DE EVENTOS N. M.</t>
  </si>
  <si>
    <t>GRABADOR AUDIO</t>
  </si>
  <si>
    <t>TECNICO DE CONTABILIDAD</t>
  </si>
  <si>
    <t>miles de pesos a Septiembre 2018</t>
  </si>
  <si>
    <t>Acumulado a Diciembre 2018</t>
  </si>
  <si>
    <t>Oct-Dic</t>
  </si>
  <si>
    <t>Cuenta Pública 2018</t>
  </si>
  <si>
    <t>Del 1 de enero al 31 de diciembre de 2018</t>
  </si>
  <si>
    <t>Programa Operativo 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</si>
</sst>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quot;$&quot;#,##0.00"/>
    <numFmt numFmtId="165" formatCode="0.0%"/>
    <numFmt numFmtId="166" formatCode="_-* #,##0_-;\-* #,##0_-;_-* &quot;-&quot;??_-;_-@_-"/>
    <numFmt numFmtId="167" formatCode="#,##0.000000"/>
    <numFmt numFmtId="168" formatCode="#,##0.000000000000"/>
    <numFmt numFmtId="169" formatCode="#,##0.00_ ;\-#,##0.00\ "/>
  </numFmts>
  <fonts count="10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b/>
      <sz val="14"/>
      <name val="Arial"/>
      <family val="2"/>
    </font>
    <font>
      <b/>
      <sz val="10"/>
      <name val="Arial"/>
      <family val="2"/>
    </font>
    <font>
      <sz val="10"/>
      <name val="Arial"/>
      <family val="2"/>
    </font>
    <font>
      <b/>
      <sz val="8.5"/>
      <color indexed="9"/>
      <name val="Arial"/>
      <family val="2"/>
    </font>
    <font>
      <sz val="8"/>
      <name val="Arial"/>
      <family val="2"/>
    </font>
    <font>
      <b/>
      <sz val="8"/>
      <name val="Arial"/>
      <family val="2"/>
    </font>
    <font>
      <b/>
      <sz val="8.5"/>
      <name val="Arial"/>
      <family val="2"/>
    </font>
    <font>
      <b/>
      <sz val="10"/>
      <color indexed="62"/>
      <name val="Arial"/>
      <family val="2"/>
    </font>
    <font>
      <b/>
      <sz val="9"/>
      <name val="Arial"/>
      <family val="2"/>
    </font>
    <font>
      <b/>
      <sz val="5"/>
      <name val="Arial"/>
      <family val="2"/>
    </font>
    <font>
      <sz val="12"/>
      <name val="Arial"/>
      <family val="2"/>
    </font>
    <font>
      <b/>
      <sz val="12"/>
      <name val="Arial"/>
      <family val="2"/>
    </font>
    <font>
      <b/>
      <sz val="16"/>
      <name val="Arial"/>
      <family val="2"/>
    </font>
    <font>
      <b/>
      <sz val="11"/>
      <color theme="3"/>
      <name val="Calibri"/>
      <family val="2"/>
      <scheme val="minor"/>
    </font>
    <font>
      <sz val="8"/>
      <color theme="1"/>
      <name val="Calibri"/>
      <family val="2"/>
      <scheme val="minor"/>
    </font>
    <font>
      <sz val="8"/>
      <name val="Calibri"/>
      <family val="2"/>
      <scheme val="minor"/>
    </font>
    <font>
      <b/>
      <sz val="8"/>
      <color theme="3"/>
      <name val="Calibri"/>
      <family val="2"/>
    </font>
    <font>
      <sz val="6"/>
      <color theme="1"/>
      <name val="Calibri"/>
      <family val="2"/>
      <scheme val="minor"/>
    </font>
    <font>
      <b/>
      <sz val="10"/>
      <color theme="0"/>
      <name val="Arial"/>
      <family val="2"/>
    </font>
    <font>
      <b/>
      <sz val="10"/>
      <color theme="1"/>
      <name val="Arial"/>
      <family val="2"/>
    </font>
    <font>
      <sz val="11"/>
      <color theme="1"/>
      <name val="Calibri"/>
      <family val="2"/>
    </font>
    <font>
      <b/>
      <sz val="8"/>
      <color theme="3"/>
      <name val="Calibri"/>
      <family val="2"/>
      <scheme val="minor"/>
    </font>
    <font>
      <b/>
      <sz val="8"/>
      <color theme="1"/>
      <name val="Calibri"/>
      <family val="2"/>
      <scheme val="minor"/>
    </font>
    <font>
      <sz val="10"/>
      <color theme="1"/>
      <name val="Calibri"/>
      <family val="2"/>
      <scheme val="minor"/>
    </font>
    <font>
      <sz val="10"/>
      <color theme="3" tint="0.39997558519241921"/>
      <name val="Calibri"/>
      <family val="2"/>
      <scheme val="minor"/>
    </font>
    <font>
      <b/>
      <sz val="11"/>
      <color theme="1" tint="0.34998626667073579"/>
      <name val="Arial"/>
      <family val="2"/>
    </font>
    <font>
      <b/>
      <sz val="10"/>
      <color rgb="FFFF0000"/>
      <name val="Arial"/>
      <family val="2"/>
    </font>
    <font>
      <b/>
      <sz val="12"/>
      <color theme="1"/>
      <name val="Arial"/>
      <family val="2"/>
    </font>
    <font>
      <b/>
      <sz val="8.5"/>
      <color theme="1"/>
      <name val="Arial"/>
      <family val="2"/>
    </font>
    <font>
      <b/>
      <sz val="10"/>
      <color theme="1"/>
      <name val="Calibri"/>
      <family val="2"/>
      <scheme val="minor"/>
    </font>
    <font>
      <b/>
      <sz val="10"/>
      <color theme="3"/>
      <name val="Calibri"/>
      <family val="2"/>
      <scheme val="minor"/>
    </font>
    <font>
      <b/>
      <sz val="10"/>
      <color theme="3" tint="0.39997558519241921"/>
      <name val="Calibri"/>
      <family val="2"/>
      <scheme val="minor"/>
    </font>
    <font>
      <b/>
      <sz val="10"/>
      <name val="Calibri"/>
      <family val="2"/>
      <scheme val="minor"/>
    </font>
    <font>
      <b/>
      <sz val="10"/>
      <color rgb="FFFF0000"/>
      <name val="Calibri"/>
      <family val="2"/>
      <scheme val="minor"/>
    </font>
    <font>
      <b/>
      <sz val="8"/>
      <color rgb="FFFF0000"/>
      <name val="Calibri"/>
      <family val="2"/>
      <scheme val="minor"/>
    </font>
    <font>
      <sz val="10"/>
      <name val="Arial"/>
      <family val="2"/>
    </font>
    <font>
      <sz val="10"/>
      <name val="Calibri"/>
      <family val="2"/>
      <scheme val="minor"/>
    </font>
    <font>
      <sz val="9"/>
      <name val="Calibri"/>
      <family val="2"/>
      <scheme val="minor"/>
    </font>
    <font>
      <sz val="9"/>
      <color theme="1"/>
      <name val="Calibri"/>
      <family val="2"/>
      <scheme val="minor"/>
    </font>
    <font>
      <sz val="9"/>
      <color rgb="FFFF0000"/>
      <name val="Calibri"/>
      <family val="2"/>
      <scheme val="minor"/>
    </font>
    <font>
      <b/>
      <sz val="12"/>
      <color theme="1"/>
      <name val="Calibri"/>
      <family val="2"/>
      <scheme val="minor"/>
    </font>
    <font>
      <b/>
      <sz val="9"/>
      <name val="Calibri"/>
      <family val="2"/>
      <scheme val="minor"/>
    </font>
    <font>
      <b/>
      <sz val="8"/>
      <name val="Calibri"/>
      <family val="2"/>
      <scheme val="minor"/>
    </font>
    <font>
      <b/>
      <sz val="10"/>
      <color theme="0"/>
      <name val="Calibri"/>
      <family val="2"/>
      <scheme val="minor"/>
    </font>
    <font>
      <b/>
      <sz val="8"/>
      <color theme="8" tint="-0.249977111117893"/>
      <name val="Calibri"/>
      <family val="2"/>
      <scheme val="minor"/>
    </font>
    <font>
      <b/>
      <sz val="8"/>
      <color theme="3" tint="0.39997558519241921"/>
      <name val="Calibri"/>
      <family val="2"/>
      <scheme val="minor"/>
    </font>
    <font>
      <sz val="8"/>
      <color theme="3" tint="0.39997558519241921"/>
      <name val="Calibri"/>
      <family val="2"/>
      <scheme val="minor"/>
    </font>
    <font>
      <b/>
      <sz val="10"/>
      <color theme="3" tint="-0.249977111117893"/>
      <name val="Calibri"/>
      <family val="2"/>
      <scheme val="minor"/>
    </font>
    <font>
      <sz val="10"/>
      <name val="Arial"/>
      <family val="2"/>
    </font>
    <font>
      <sz val="7.8"/>
      <color theme="1"/>
      <name val="Calibri"/>
      <family val="2"/>
      <scheme val="minor"/>
    </font>
    <font>
      <sz val="7.9"/>
      <color theme="1"/>
      <name val="Calibri"/>
      <family val="2"/>
      <scheme val="minor"/>
    </font>
    <font>
      <b/>
      <sz val="11"/>
      <color theme="1"/>
      <name val="Calibri"/>
      <family val="2"/>
      <scheme val="minor"/>
    </font>
    <font>
      <sz val="11"/>
      <color indexed="8"/>
      <name val="Calibri"/>
      <family val="2"/>
    </font>
    <font>
      <b/>
      <sz val="9"/>
      <color theme="1"/>
      <name val="Calibri"/>
      <family val="2"/>
      <scheme val="minor"/>
    </font>
    <font>
      <b/>
      <sz val="11"/>
      <name val="Calibri"/>
      <family val="2"/>
      <scheme val="minor"/>
    </font>
    <font>
      <sz val="9"/>
      <name val="Calibri"/>
      <family val="2"/>
    </font>
    <font>
      <b/>
      <sz val="11"/>
      <color indexed="8"/>
      <name val="Calibri"/>
      <family val="2"/>
    </font>
    <font>
      <b/>
      <sz val="20"/>
      <color indexed="8"/>
      <name val="Calibri"/>
      <family val="2"/>
    </font>
    <font>
      <sz val="11"/>
      <name val="Calibri"/>
      <family val="2"/>
      <scheme val="minor"/>
    </font>
    <font>
      <b/>
      <sz val="14"/>
      <name val="Calibri"/>
      <family val="2"/>
      <scheme val="minor"/>
    </font>
    <font>
      <b/>
      <sz val="20"/>
      <name val="Calibri"/>
      <family val="2"/>
      <scheme val="minor"/>
    </font>
    <font>
      <b/>
      <sz val="24"/>
      <name val="Calibri"/>
      <family val="2"/>
      <scheme val="minor"/>
    </font>
    <font>
      <b/>
      <sz val="24"/>
      <name val="Calibri"/>
      <family val="2"/>
    </font>
    <font>
      <sz val="10"/>
      <color theme="0"/>
      <name val="Calibri"/>
      <family val="2"/>
      <scheme val="minor"/>
    </font>
    <font>
      <b/>
      <sz val="9"/>
      <color indexed="8"/>
      <name val="Calibri"/>
      <family val="2"/>
    </font>
    <font>
      <sz val="6"/>
      <color indexed="8"/>
      <name val="Calibri"/>
      <family val="2"/>
    </font>
    <font>
      <sz val="8"/>
      <color theme="1"/>
      <name val="Calibri"/>
      <family val="2"/>
    </font>
    <font>
      <sz val="8"/>
      <name val="Calibri"/>
      <family val="2"/>
    </font>
    <font>
      <sz val="8"/>
      <color indexed="8"/>
      <name val="Calibri"/>
      <family val="2"/>
    </font>
    <font>
      <b/>
      <sz val="6"/>
      <color indexed="8"/>
      <name val="Calibri"/>
      <family val="2"/>
    </font>
    <font>
      <b/>
      <sz val="8"/>
      <color indexed="8"/>
      <name val="Calibri"/>
      <family val="2"/>
    </font>
    <font>
      <b/>
      <sz val="8"/>
      <name val="Calibri"/>
      <family val="2"/>
    </font>
    <font>
      <b/>
      <sz val="9"/>
      <name val="Calibri"/>
      <family val="2"/>
    </font>
    <font>
      <b/>
      <sz val="10"/>
      <color indexed="8"/>
      <name val="Calibri"/>
      <family val="2"/>
    </font>
    <font>
      <sz val="8"/>
      <color theme="0"/>
      <name val="Calibri"/>
      <family val="2"/>
      <scheme val="minor"/>
    </font>
    <font>
      <sz val="8"/>
      <color rgb="FFFF0000"/>
      <name val="Calibri"/>
      <family val="2"/>
    </font>
    <font>
      <sz val="11"/>
      <name val="Arial"/>
      <family val="2"/>
    </font>
    <font>
      <sz val="8"/>
      <color rgb="FF00B050"/>
      <name val="Calibri"/>
      <family val="2"/>
      <scheme val="minor"/>
    </font>
    <font>
      <b/>
      <sz val="14"/>
      <color indexed="8"/>
      <name val="Calibri"/>
      <family val="2"/>
    </font>
    <font>
      <b/>
      <sz val="18"/>
      <color theme="1"/>
      <name val="Calibri"/>
      <family val="2"/>
      <scheme val="minor"/>
    </font>
    <font>
      <b/>
      <sz val="20"/>
      <name val="Calibri"/>
      <family val="2"/>
    </font>
    <font>
      <b/>
      <sz val="12"/>
      <color indexed="8"/>
      <name val="Calibri"/>
      <family val="2"/>
    </font>
    <font>
      <sz val="6"/>
      <color theme="1"/>
      <name val="Arial"/>
      <family val="2"/>
    </font>
    <font>
      <sz val="8"/>
      <color theme="1"/>
      <name val="Arial"/>
      <family val="2"/>
    </font>
    <font>
      <b/>
      <sz val="9"/>
      <color indexed="81"/>
      <name val="Tahoma"/>
      <family val="2"/>
    </font>
    <font>
      <sz val="9"/>
      <color indexed="81"/>
      <name val="Tahoma"/>
      <family val="2"/>
    </font>
    <font>
      <sz val="10"/>
      <name val="Arial"/>
      <family val="2"/>
    </font>
    <font>
      <sz val="8"/>
      <color indexed="8"/>
      <name val="Arial"/>
      <family val="2"/>
    </font>
    <font>
      <sz val="8"/>
      <color rgb="FFFF0000"/>
      <name val="Arial"/>
      <family val="2"/>
    </font>
    <font>
      <b/>
      <sz val="8"/>
      <color theme="1"/>
      <name val="Arial"/>
      <family val="2"/>
    </font>
    <font>
      <b/>
      <sz val="8"/>
      <color theme="0"/>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indexed="21"/>
        <bgColor indexed="64"/>
      </patternFill>
    </fill>
    <fill>
      <patternFill patternType="solid">
        <fgColor indexed="9"/>
        <bgColor indexed="64"/>
      </patternFill>
    </fill>
    <fill>
      <patternFill patternType="solid">
        <fgColor theme="2" tint="-0.249977111117893"/>
        <bgColor indexed="64"/>
      </patternFill>
    </fill>
    <fill>
      <patternFill patternType="solid">
        <fgColor rgb="FF00B050"/>
        <bgColor indexed="64"/>
      </patternFill>
    </fill>
  </fills>
  <borders count="10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diagonal/>
    </border>
    <border>
      <left/>
      <right/>
      <top style="dotted">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style="medium">
        <color indexed="64"/>
      </right>
      <top/>
      <bottom style="dotted">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auto="1"/>
      </top>
      <bottom style="double">
        <color auto="1"/>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s>
  <cellStyleXfs count="27">
    <xf numFmtId="0" fontId="0" fillId="0" borderId="0"/>
    <xf numFmtId="0" fontId="11" fillId="0" borderId="0"/>
    <xf numFmtId="9" fontId="44" fillId="0" borderId="0" applyFont="0" applyFill="0" applyBorder="0" applyAlignment="0" applyProtection="0"/>
    <xf numFmtId="43" fontId="57" fillId="0" borderId="0" applyFont="0" applyFill="0" applyBorder="0" applyAlignment="0" applyProtection="0"/>
    <xf numFmtId="44" fontId="61" fillId="0" borderId="0" applyFont="0" applyFill="0" applyBorder="0" applyAlignment="0" applyProtection="0"/>
    <xf numFmtId="0" fontId="7" fillId="0" borderId="0"/>
    <xf numFmtId="0" fontId="61" fillId="0" borderId="0"/>
    <xf numFmtId="43" fontId="61" fillId="0" borderId="0" applyFont="0" applyFill="0" applyBorder="0" applyAlignment="0" applyProtection="0"/>
    <xf numFmtId="0" fontId="6" fillId="0" borderId="0"/>
    <xf numFmtId="0" fontId="11" fillId="0" borderId="0">
      <alignment wrapText="1"/>
    </xf>
    <xf numFmtId="0" fontId="5" fillId="0" borderId="0"/>
    <xf numFmtId="0" fontId="4" fillId="0" borderId="0"/>
    <xf numFmtId="0" fontId="3" fillId="0" borderId="0"/>
    <xf numFmtId="0" fontId="3" fillId="0" borderId="0"/>
    <xf numFmtId="0" fontId="3" fillId="0" borderId="0"/>
    <xf numFmtId="43" fontId="3" fillId="0" borderId="0" applyFont="0" applyFill="0" applyBorder="0" applyAlignment="0" applyProtection="0"/>
    <xf numFmtId="44" fontId="95"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11" fillId="0" borderId="0">
      <alignment vertical="center"/>
    </xf>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cellStyleXfs>
  <cellXfs count="975">
    <xf numFmtId="0" fontId="0" fillId="0" borderId="0" xfId="0"/>
    <xf numFmtId="0" fontId="0" fillId="0" borderId="0" xfId="0" applyAlignment="1"/>
    <xf numFmtId="0" fontId="0" fillId="0" borderId="0" xfId="0" applyBorder="1"/>
    <xf numFmtId="0" fontId="13" fillId="0" borderId="0" xfId="0" applyFont="1"/>
    <xf numFmtId="0" fontId="24" fillId="0" borderId="0" xfId="1" applyFont="1" applyBorder="1" applyAlignment="1">
      <alignment horizontal="right" vertical="center"/>
    </xf>
    <xf numFmtId="0" fontId="23" fillId="0" borderId="0" xfId="0" applyFont="1"/>
    <xf numFmtId="0" fontId="22" fillId="0" borderId="0" xfId="0" applyFont="1"/>
    <xf numFmtId="4" fontId="22" fillId="0" borderId="0" xfId="0" applyNumberFormat="1" applyFont="1"/>
    <xf numFmtId="4" fontId="13" fillId="0" borderId="0" xfId="0" applyNumberFormat="1" applyFont="1"/>
    <xf numFmtId="0" fontId="11" fillId="0" borderId="0" xfId="0" applyFont="1"/>
    <xf numFmtId="4" fontId="13" fillId="0" borderId="0" xfId="0" applyNumberFormat="1" applyFont="1" applyAlignment="1">
      <alignment horizontal="center"/>
    </xf>
    <xf numFmtId="0" fontId="13" fillId="0" borderId="0" xfId="0" applyFont="1" applyBorder="1"/>
    <xf numFmtId="4" fontId="25" fillId="0" borderId="0" xfId="0" applyNumberFormat="1" applyFont="1"/>
    <xf numFmtId="0" fontId="0" fillId="0" borderId="8" xfId="0" applyBorder="1"/>
    <xf numFmtId="0" fontId="0" fillId="0" borderId="1" xfId="0" applyBorder="1"/>
    <xf numFmtId="0" fontId="0" fillId="0" borderId="2" xfId="0" applyBorder="1"/>
    <xf numFmtId="0" fontId="0" fillId="0" borderId="3" xfId="0" applyBorder="1"/>
    <xf numFmtId="0" fontId="0" fillId="0" borderId="9" xfId="0" applyBorder="1"/>
    <xf numFmtId="4" fontId="23" fillId="0" borderId="0" xfId="1" applyNumberFormat="1" applyFont="1" applyBorder="1" applyAlignment="1">
      <alignment horizontal="center"/>
    </xf>
    <xf numFmtId="4" fontId="23" fillId="0" borderId="0" xfId="1" applyNumberFormat="1" applyFont="1" applyBorder="1" applyAlignment="1">
      <alignment horizontal="right" vertical="center"/>
    </xf>
    <xf numFmtId="0" fontId="11" fillId="0" borderId="0" xfId="0" applyFont="1" applyBorder="1"/>
    <xf numFmtId="4" fontId="0" fillId="0" borderId="0" xfId="0" applyNumberFormat="1"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27" fillId="4" borderId="7" xfId="0" applyFont="1" applyFill="1" applyBorder="1" applyAlignment="1">
      <alignment horizontal="center" vertical="center"/>
    </xf>
    <xf numFmtId="0" fontId="0" fillId="7" borderId="0" xfId="0" applyFill="1"/>
    <xf numFmtId="0" fontId="23" fillId="0" borderId="32" xfId="1" applyFont="1" applyBorder="1" applyAlignment="1">
      <alignment horizontal="right"/>
    </xf>
    <xf numFmtId="0" fontId="23" fillId="0" borderId="33" xfId="1" applyFont="1" applyBorder="1" applyAlignment="1">
      <alignment horizontal="right"/>
    </xf>
    <xf numFmtId="0" fontId="23" fillId="0" borderId="32" xfId="1" applyFont="1" applyBorder="1" applyAlignment="1">
      <alignment horizontal="left"/>
    </xf>
    <xf numFmtId="0" fontId="23" fillId="0" borderId="33" xfId="1" applyFont="1" applyBorder="1" applyAlignment="1">
      <alignment horizontal="left"/>
    </xf>
    <xf numFmtId="3" fontId="26" fillId="0" borderId="11" xfId="1" applyNumberFormat="1" applyFont="1" applyBorder="1" applyAlignment="1">
      <alignment horizontal="center" vertical="center"/>
    </xf>
    <xf numFmtId="0" fontId="32" fillId="0" borderId="0" xfId="0" applyFont="1"/>
    <xf numFmtId="4" fontId="33" fillId="0" borderId="0" xfId="0" applyNumberFormat="1" applyFont="1"/>
    <xf numFmtId="0" fontId="33" fillId="0" borderId="0" xfId="0" applyFont="1"/>
    <xf numFmtId="4" fontId="33" fillId="0" borderId="0" xfId="0" applyNumberFormat="1" applyFont="1" applyAlignment="1">
      <alignment horizontal="right" vertical="center"/>
    </xf>
    <xf numFmtId="0" fontId="11" fillId="0" borderId="0" xfId="0" applyFont="1" applyAlignment="1">
      <alignment vertical="justify"/>
    </xf>
    <xf numFmtId="0" fontId="13" fillId="0" borderId="0" xfId="0" applyFont="1" applyBorder="1" applyAlignment="1"/>
    <xf numFmtId="0" fontId="11" fillId="0" borderId="0" xfId="0" applyFont="1" applyBorder="1" applyAlignment="1"/>
    <xf numFmtId="0" fontId="10" fillId="7" borderId="0" xfId="0" applyFont="1" applyFill="1" applyBorder="1" applyAlignment="1">
      <alignment horizontal="left"/>
    </xf>
    <xf numFmtId="0" fontId="11" fillId="7" borderId="0" xfId="0" applyFont="1" applyFill="1"/>
    <xf numFmtId="0" fontId="11" fillId="0" borderId="7" xfId="0" applyFont="1" applyBorder="1" applyAlignment="1">
      <alignment horizontal="center"/>
    </xf>
    <xf numFmtId="4" fontId="0" fillId="0" borderId="16" xfId="0" applyNumberFormat="1" applyBorder="1"/>
    <xf numFmtId="4" fontId="0" fillId="0" borderId="6" xfId="0" applyNumberFormat="1" applyBorder="1" applyAlignment="1">
      <alignment horizontal="right"/>
    </xf>
    <xf numFmtId="4" fontId="0" fillId="0" borderId="17" xfId="0" applyNumberFormat="1" applyBorder="1"/>
    <xf numFmtId="4" fontId="11" fillId="0" borderId="16" xfId="0" applyNumberFormat="1" applyFont="1" applyBorder="1"/>
    <xf numFmtId="10" fontId="0" fillId="0" borderId="0" xfId="0" applyNumberFormat="1" applyAlignment="1">
      <alignment horizontal="center"/>
    </xf>
    <xf numFmtId="3" fontId="26" fillId="0" borderId="11" xfId="1" applyNumberFormat="1" applyFont="1" applyBorder="1" applyAlignment="1">
      <alignment horizontal="center" vertical="center" wrapText="1"/>
    </xf>
    <xf numFmtId="3" fontId="26" fillId="0" borderId="16" xfId="1" applyNumberFormat="1" applyFont="1" applyFill="1" applyBorder="1" applyAlignment="1">
      <alignment horizontal="center" vertical="center" wrapText="1"/>
    </xf>
    <xf numFmtId="4" fontId="23" fillId="0" borderId="0" xfId="1" applyNumberFormat="1" applyFont="1" applyBorder="1" applyAlignment="1"/>
    <xf numFmtId="0" fontId="0" fillId="0" borderId="0" xfId="0" applyFill="1" applyBorder="1"/>
    <xf numFmtId="0" fontId="11" fillId="0" borderId="15" xfId="0" applyFont="1" applyBorder="1" applyAlignment="1">
      <alignment horizontal="center"/>
    </xf>
    <xf numFmtId="0" fontId="45" fillId="0" borderId="7" xfId="0" applyFont="1" applyFill="1" applyBorder="1" applyAlignment="1">
      <alignment horizontal="left" vertical="center"/>
    </xf>
    <xf numFmtId="0" fontId="45" fillId="0" borderId="7" xfId="0" quotePrefix="1" applyFont="1" applyFill="1" applyBorder="1" applyAlignment="1">
      <alignment horizontal="left" vertical="center"/>
    </xf>
    <xf numFmtId="4" fontId="45" fillId="0" borderId="7" xfId="0" quotePrefix="1" applyNumberFormat="1" applyFont="1" applyFill="1" applyBorder="1" applyAlignment="1">
      <alignment horizontal="left" vertical="center" wrapText="1"/>
    </xf>
    <xf numFmtId="165" fontId="0" fillId="0" borderId="0" xfId="2" applyNumberFormat="1" applyFont="1" applyAlignment="1">
      <alignment horizontal="center"/>
    </xf>
    <xf numFmtId="0" fontId="10" fillId="0" borderId="0" xfId="0" applyFont="1" applyAlignment="1">
      <alignment vertical="center" wrapText="1"/>
    </xf>
    <xf numFmtId="0" fontId="0" fillId="0" borderId="0" xfId="0" applyAlignment="1">
      <alignment vertical="center"/>
    </xf>
    <xf numFmtId="0" fontId="19" fillId="0" borderId="0" xfId="0" applyFont="1" applyAlignment="1">
      <alignment horizontal="justify" vertical="center" wrapText="1"/>
    </xf>
    <xf numFmtId="4" fontId="31" fillId="0" borderId="0" xfId="1" quotePrefix="1" applyNumberFormat="1" applyFont="1" applyBorder="1" applyAlignment="1">
      <alignment horizontal="right"/>
    </xf>
    <xf numFmtId="0" fontId="0" fillId="0" borderId="0" xfId="0" applyFill="1"/>
    <xf numFmtId="0" fontId="11" fillId="0" borderId="0" xfId="0" applyFont="1" applyFill="1" applyAlignment="1">
      <alignment horizontal="right"/>
    </xf>
    <xf numFmtId="0" fontId="11" fillId="0" borderId="0" xfId="0" quotePrefix="1" applyFont="1" applyFill="1" applyAlignment="1">
      <alignment horizontal="left"/>
    </xf>
    <xf numFmtId="0" fontId="11" fillId="0" borderId="0" xfId="0" applyFont="1" applyFill="1"/>
    <xf numFmtId="4" fontId="0" fillId="0" borderId="0" xfId="0" applyNumberFormat="1" applyBorder="1"/>
    <xf numFmtId="4" fontId="0" fillId="0" borderId="11" xfId="0" applyNumberFormat="1" applyBorder="1"/>
    <xf numFmtId="0" fontId="37" fillId="3" borderId="22" xfId="0" applyFont="1" applyFill="1" applyBorder="1" applyAlignment="1">
      <alignment vertical="center" wrapText="1"/>
    </xf>
    <xf numFmtId="0" fontId="12"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1" xfId="0" applyFont="1" applyFill="1" applyBorder="1" applyAlignment="1">
      <alignment horizontal="center" vertical="center"/>
    </xf>
    <xf numFmtId="0" fontId="15" fillId="3" borderId="28" xfId="0" applyFont="1" applyFill="1" applyBorder="1" applyAlignment="1">
      <alignment vertical="center"/>
    </xf>
    <xf numFmtId="0" fontId="28" fillId="3" borderId="7" xfId="0" applyFont="1" applyFill="1" applyBorder="1" applyAlignment="1">
      <alignment horizontal="center" vertical="center"/>
    </xf>
    <xf numFmtId="0" fontId="28" fillId="3" borderId="14" xfId="0" applyFont="1" applyFill="1" applyBorder="1" applyAlignment="1">
      <alignment horizontal="center" vertical="center"/>
    </xf>
    <xf numFmtId="0" fontId="12" fillId="3" borderId="16" xfId="0" applyFont="1" applyFill="1" applyBorder="1" applyAlignment="1">
      <alignment horizontal="center" vertical="center"/>
    </xf>
    <xf numFmtId="0" fontId="0" fillId="3" borderId="11" xfId="0" applyFill="1" applyBorder="1"/>
    <xf numFmtId="0" fontId="0" fillId="3" borderId="26" xfId="0" applyFill="1" applyBorder="1"/>
    <xf numFmtId="0" fontId="0" fillId="3" borderId="12" xfId="0" applyFill="1" applyBorder="1"/>
    <xf numFmtId="0" fontId="0" fillId="3" borderId="27" xfId="0" applyFill="1" applyBorder="1"/>
    <xf numFmtId="0" fontId="0" fillId="3" borderId="16" xfId="0" applyFill="1" applyBorder="1"/>
    <xf numFmtId="0" fontId="11" fillId="3" borderId="26" xfId="0" applyFont="1" applyFill="1" applyBorder="1"/>
    <xf numFmtId="0" fontId="11" fillId="3" borderId="12" xfId="0" applyFont="1" applyFill="1" applyBorder="1"/>
    <xf numFmtId="0" fontId="11" fillId="3" borderId="27" xfId="0" applyFont="1" applyFill="1" applyBorder="1"/>
    <xf numFmtId="0" fontId="0" fillId="3" borderId="15" xfId="0" applyFill="1" applyBorder="1"/>
    <xf numFmtId="0" fontId="0" fillId="3" borderId="13" xfId="0" applyFill="1" applyBorder="1"/>
    <xf numFmtId="0" fontId="0" fillId="3" borderId="43" xfId="0" applyFill="1" applyBorder="1"/>
    <xf numFmtId="0" fontId="0" fillId="3" borderId="45" xfId="0" applyFill="1" applyBorder="1"/>
    <xf numFmtId="0" fontId="0" fillId="3" borderId="28" xfId="0" applyFill="1" applyBorder="1"/>
    <xf numFmtId="0" fontId="11" fillId="3" borderId="13" xfId="0" applyFont="1" applyFill="1" applyBorder="1"/>
    <xf numFmtId="0" fontId="11" fillId="3" borderId="43" xfId="0" applyFont="1" applyFill="1" applyBorder="1"/>
    <xf numFmtId="0" fontId="11" fillId="3" borderId="45" xfId="0" applyFont="1" applyFill="1" applyBorder="1"/>
    <xf numFmtId="0" fontId="10" fillId="3" borderId="15" xfId="0" applyFont="1" applyFill="1" applyBorder="1" applyAlignment="1">
      <alignment horizontal="center"/>
    </xf>
    <xf numFmtId="4" fontId="38" fillId="3" borderId="15" xfId="0" applyNumberFormat="1" applyFont="1" applyFill="1" applyBorder="1"/>
    <xf numFmtId="4" fontId="38" fillId="3" borderId="0" xfId="0" applyNumberFormat="1" applyFont="1" applyFill="1" applyBorder="1"/>
    <xf numFmtId="4" fontId="38" fillId="3" borderId="28" xfId="0" applyNumberFormat="1" applyFont="1" applyFill="1" applyBorder="1"/>
    <xf numFmtId="0" fontId="23" fillId="3" borderId="28" xfId="0" applyFont="1" applyFill="1" applyBorder="1"/>
    <xf numFmtId="4" fontId="31" fillId="3" borderId="16" xfId="0" applyNumberFormat="1" applyFont="1" applyFill="1" applyBorder="1"/>
    <xf numFmtId="0" fontId="39" fillId="3" borderId="13" xfId="0" applyFont="1" applyFill="1" applyBorder="1"/>
    <xf numFmtId="4" fontId="39" fillId="3" borderId="13" xfId="0" applyNumberFormat="1" applyFont="1" applyFill="1" applyBorder="1"/>
    <xf numFmtId="4" fontId="39" fillId="3" borderId="43" xfId="0" applyNumberFormat="1" applyFont="1" applyFill="1" applyBorder="1"/>
    <xf numFmtId="4" fontId="39" fillId="3" borderId="45" xfId="0" applyNumberFormat="1" applyFont="1" applyFill="1" applyBorder="1"/>
    <xf numFmtId="0" fontId="30" fillId="3" borderId="28" xfId="0" applyFont="1" applyFill="1" applyBorder="1"/>
    <xf numFmtId="4" fontId="30" fillId="3" borderId="16" xfId="0" applyNumberFormat="1" applyFont="1" applyFill="1" applyBorder="1"/>
    <xf numFmtId="0" fontId="39" fillId="3" borderId="16" xfId="1" applyFont="1" applyFill="1" applyBorder="1" applyAlignment="1">
      <alignment horizontal="left" vertical="center" wrapText="1"/>
    </xf>
    <xf numFmtId="0" fontId="39" fillId="3" borderId="26" xfId="0" applyFont="1" applyFill="1" applyBorder="1"/>
    <xf numFmtId="4" fontId="39" fillId="3" borderId="12" xfId="0" applyNumberFormat="1" applyFont="1" applyFill="1" applyBorder="1"/>
    <xf numFmtId="4" fontId="39" fillId="3" borderId="27" xfId="0" applyNumberFormat="1" applyFont="1" applyFill="1" applyBorder="1"/>
    <xf numFmtId="4" fontId="39" fillId="3" borderId="26" xfId="0" applyNumberFormat="1" applyFont="1" applyFill="1" applyBorder="1"/>
    <xf numFmtId="4" fontId="30" fillId="3" borderId="56" xfId="0" applyNumberFormat="1" applyFont="1" applyFill="1" applyBorder="1"/>
    <xf numFmtId="4" fontId="38" fillId="3" borderId="0" xfId="0" applyNumberFormat="1" applyFont="1" applyFill="1" applyBorder="1" applyAlignment="1">
      <alignment vertical="center"/>
    </xf>
    <xf numFmtId="4" fontId="31" fillId="3" borderId="56" xfId="0" applyNumberFormat="1" applyFont="1" applyFill="1" applyBorder="1"/>
    <xf numFmtId="4" fontId="40" fillId="3" borderId="43" xfId="0" applyNumberFormat="1" applyFont="1" applyFill="1" applyBorder="1"/>
    <xf numFmtId="4" fontId="40" fillId="3" borderId="45" xfId="0" applyNumberFormat="1" applyFont="1" applyFill="1" applyBorder="1"/>
    <xf numFmtId="4" fontId="30" fillId="3" borderId="46" xfId="0" applyNumberFormat="1" applyFont="1" applyFill="1" applyBorder="1"/>
    <xf numFmtId="0" fontId="38" fillId="3" borderId="11" xfId="1" applyFont="1" applyFill="1" applyBorder="1" applyAlignment="1">
      <alignment horizontal="left" vertical="center" wrapText="1"/>
    </xf>
    <xf numFmtId="0" fontId="32" fillId="3" borderId="26" xfId="0" applyFont="1" applyFill="1" applyBorder="1"/>
    <xf numFmtId="0" fontId="32" fillId="3" borderId="12" xfId="0" applyFont="1" applyFill="1" applyBorder="1"/>
    <xf numFmtId="0" fontId="32" fillId="3" borderId="27" xfId="0" applyFont="1" applyFill="1" applyBorder="1"/>
    <xf numFmtId="0" fontId="23" fillId="3" borderId="16" xfId="0" applyFont="1" applyFill="1" applyBorder="1"/>
    <xf numFmtId="0" fontId="23" fillId="3" borderId="56" xfId="0" applyFont="1" applyFill="1" applyBorder="1"/>
    <xf numFmtId="0" fontId="11" fillId="3" borderId="15" xfId="0" applyFont="1" applyFill="1" applyBorder="1"/>
    <xf numFmtId="0" fontId="0" fillId="3" borderId="9" xfId="0" applyFill="1" applyBorder="1"/>
    <xf numFmtId="0" fontId="0" fillId="3" borderId="0" xfId="0" applyFill="1" applyBorder="1"/>
    <xf numFmtId="0" fontId="23" fillId="3" borderId="0" xfId="0" applyFont="1" applyFill="1" applyBorder="1"/>
    <xf numFmtId="0" fontId="23" fillId="3" borderId="12" xfId="0" applyFont="1" applyFill="1" applyBorder="1"/>
    <xf numFmtId="0" fontId="23" fillId="3" borderId="68" xfId="0" applyFont="1" applyFill="1" applyBorder="1"/>
    <xf numFmtId="0" fontId="23" fillId="3" borderId="3" xfId="0" applyFont="1" applyFill="1" applyBorder="1"/>
    <xf numFmtId="4" fontId="38" fillId="3" borderId="6" xfId="0" applyNumberFormat="1" applyFont="1" applyFill="1" applyBorder="1"/>
    <xf numFmtId="0" fontId="32" fillId="3" borderId="0" xfId="0" applyFont="1" applyFill="1" applyBorder="1"/>
    <xf numFmtId="4" fontId="32" fillId="3" borderId="0" xfId="0" applyNumberFormat="1" applyFont="1" applyFill="1" applyBorder="1"/>
    <xf numFmtId="4" fontId="23" fillId="3" borderId="0" xfId="0" applyNumberFormat="1" applyFont="1" applyFill="1" applyBorder="1"/>
    <xf numFmtId="164" fontId="32" fillId="3" borderId="0" xfId="0" applyNumberFormat="1" applyFont="1" applyFill="1" applyBorder="1"/>
    <xf numFmtId="4" fontId="32" fillId="3" borderId="0" xfId="0" applyNumberFormat="1" applyFont="1" applyFill="1" applyBorder="1" applyAlignment="1">
      <alignment horizontal="center" vertical="center"/>
    </xf>
    <xf numFmtId="4" fontId="23" fillId="3" borderId="0" xfId="0" applyNumberFormat="1" applyFont="1" applyFill="1" applyBorder="1" applyAlignment="1">
      <alignment horizontal="center" vertical="center"/>
    </xf>
    <xf numFmtId="4" fontId="23" fillId="3" borderId="3" xfId="0" applyNumberFormat="1" applyFont="1" applyFill="1" applyBorder="1"/>
    <xf numFmtId="4" fontId="42" fillId="3" borderId="0" xfId="0" applyNumberFormat="1" applyFont="1" applyFill="1" applyBorder="1"/>
    <xf numFmtId="4" fontId="43" fillId="3" borderId="0" xfId="0" applyNumberFormat="1" applyFont="1" applyFill="1" applyBorder="1"/>
    <xf numFmtId="0" fontId="0" fillId="3" borderId="10" xfId="0" applyFill="1" applyBorder="1"/>
    <xf numFmtId="0" fontId="0" fillId="3" borderId="4" xfId="0" applyFill="1" applyBorder="1"/>
    <xf numFmtId="0" fontId="23" fillId="3" borderId="4" xfId="0" applyFont="1" applyFill="1" applyBorder="1"/>
    <xf numFmtId="0" fontId="23" fillId="3" borderId="5" xfId="0" applyFont="1" applyFill="1" applyBorder="1"/>
    <xf numFmtId="0" fontId="17" fillId="3" borderId="24" xfId="0" applyFont="1" applyFill="1" applyBorder="1" applyAlignment="1">
      <alignment vertical="center" wrapText="1"/>
    </xf>
    <xf numFmtId="0" fontId="17" fillId="3" borderId="24"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0" fillId="3" borderId="0" xfId="0" applyFont="1" applyFill="1" applyBorder="1" applyAlignment="1">
      <alignment horizontal="center" vertical="center"/>
    </xf>
    <xf numFmtId="0" fontId="0" fillId="3" borderId="69" xfId="0" applyFill="1" applyBorder="1"/>
    <xf numFmtId="0" fontId="0" fillId="3" borderId="29" xfId="0" applyFill="1" applyBorder="1"/>
    <xf numFmtId="0" fontId="23" fillId="3" borderId="15" xfId="0" applyFont="1" applyFill="1" applyBorder="1"/>
    <xf numFmtId="0" fontId="14" fillId="3" borderId="9" xfId="0" applyFont="1" applyFill="1" applyBorder="1" applyAlignment="1">
      <alignment horizontal="center" wrapText="1"/>
    </xf>
    <xf numFmtId="4" fontId="24" fillId="3" borderId="35" xfId="0" applyNumberFormat="1" applyFont="1" applyFill="1" applyBorder="1"/>
    <xf numFmtId="4" fontId="24" fillId="3" borderId="36" xfId="0" applyNumberFormat="1" applyFont="1" applyFill="1" applyBorder="1"/>
    <xf numFmtId="4" fontId="24" fillId="3" borderId="28" xfId="0" applyNumberFormat="1" applyFont="1" applyFill="1" applyBorder="1"/>
    <xf numFmtId="0" fontId="24" fillId="3" borderId="0" xfId="0" applyFont="1" applyFill="1" applyBorder="1"/>
    <xf numFmtId="4" fontId="24" fillId="3" borderId="0" xfId="0" applyNumberFormat="1" applyFont="1" applyFill="1" applyBorder="1"/>
    <xf numFmtId="4" fontId="24" fillId="3" borderId="39" xfId="0" applyNumberFormat="1" applyFont="1" applyFill="1" applyBorder="1"/>
    <xf numFmtId="4" fontId="24" fillId="3" borderId="15" xfId="0" applyNumberFormat="1" applyFont="1" applyFill="1" applyBorder="1"/>
    <xf numFmtId="4" fontId="23" fillId="3" borderId="15" xfId="0" applyNumberFormat="1" applyFont="1" applyFill="1" applyBorder="1"/>
    <xf numFmtId="4" fontId="23" fillId="3" borderId="36" xfId="0" applyNumberFormat="1" applyFont="1" applyFill="1" applyBorder="1"/>
    <xf numFmtId="4" fontId="23" fillId="3" borderId="41" xfId="0" applyNumberFormat="1" applyFont="1" applyFill="1" applyBorder="1"/>
    <xf numFmtId="0" fontId="30" fillId="3" borderId="16" xfId="1" applyFont="1" applyFill="1" applyBorder="1"/>
    <xf numFmtId="0" fontId="0" fillId="3" borderId="37" xfId="0" applyFill="1" applyBorder="1"/>
    <xf numFmtId="0" fontId="0" fillId="3" borderId="38" xfId="0" applyFill="1" applyBorder="1"/>
    <xf numFmtId="0" fontId="0" fillId="3" borderId="40" xfId="0" applyFill="1" applyBorder="1"/>
    <xf numFmtId="0" fontId="23" fillId="3" borderId="40" xfId="0" applyFont="1" applyFill="1" applyBorder="1"/>
    <xf numFmtId="0" fontId="29" fillId="3" borderId="9" xfId="0" applyFont="1" applyFill="1" applyBorder="1" applyAlignment="1">
      <alignment horizontal="center"/>
    </xf>
    <xf numFmtId="0" fontId="31" fillId="3" borderId="16" xfId="1" applyFont="1" applyFill="1" applyBorder="1" applyAlignment="1">
      <alignment horizontal="left"/>
    </xf>
    <xf numFmtId="4" fontId="23" fillId="3" borderId="28" xfId="0" applyNumberFormat="1" applyFont="1" applyFill="1" applyBorder="1"/>
    <xf numFmtId="0" fontId="11" fillId="3" borderId="28" xfId="0" applyFont="1" applyFill="1" applyBorder="1"/>
    <xf numFmtId="0" fontId="10" fillId="3" borderId="0" xfId="0" applyFont="1" applyFill="1" applyBorder="1" applyAlignment="1">
      <alignment horizontal="justify"/>
    </xf>
    <xf numFmtId="0" fontId="10" fillId="3" borderId="28" xfId="0" applyFont="1" applyFill="1" applyBorder="1" applyAlignment="1">
      <alignment horizontal="justify"/>
    </xf>
    <xf numFmtId="3" fontId="31" fillId="3" borderId="16" xfId="1" applyNumberFormat="1" applyFont="1" applyFill="1" applyBorder="1" applyAlignment="1">
      <alignment horizontal="left"/>
    </xf>
    <xf numFmtId="0" fontId="0" fillId="3" borderId="3" xfId="0" applyFill="1" applyBorder="1"/>
    <xf numFmtId="0" fontId="0" fillId="3" borderId="23" xfId="0" applyFill="1" applyBorder="1"/>
    <xf numFmtId="0" fontId="0" fillId="3" borderId="30" xfId="0" applyFill="1" applyBorder="1"/>
    <xf numFmtId="0" fontId="0" fillId="3" borderId="31" xfId="0" applyFill="1" applyBorder="1"/>
    <xf numFmtId="0" fontId="23" fillId="3" borderId="30" xfId="0" applyFont="1" applyFill="1" applyBorder="1"/>
    <xf numFmtId="0" fontId="23" fillId="3" borderId="31" xfId="0" applyFont="1" applyFill="1" applyBorder="1"/>
    <xf numFmtId="0" fontId="23" fillId="3" borderId="2" xfId="0" applyFont="1" applyFill="1" applyBorder="1"/>
    <xf numFmtId="0" fontId="46" fillId="3" borderId="0" xfId="0" applyFont="1" applyFill="1" applyBorder="1"/>
    <xf numFmtId="4" fontId="46" fillId="3" borderId="6" xfId="0" applyNumberFormat="1" applyFont="1" applyFill="1" applyBorder="1"/>
    <xf numFmtId="0" fontId="47" fillId="3" borderId="0" xfId="0" applyFont="1" applyFill="1" applyBorder="1"/>
    <xf numFmtId="4" fontId="46" fillId="3" borderId="44" xfId="0" applyNumberFormat="1" applyFont="1" applyFill="1" applyBorder="1"/>
    <xf numFmtId="0" fontId="46" fillId="3" borderId="3" xfId="0" applyFont="1" applyFill="1" applyBorder="1"/>
    <xf numFmtId="0" fontId="13" fillId="3" borderId="9" xfId="0" applyFont="1" applyFill="1" applyBorder="1"/>
    <xf numFmtId="0" fontId="48" fillId="3" borderId="0" xfId="0" applyFont="1" applyFill="1" applyBorder="1"/>
    <xf numFmtId="4" fontId="48" fillId="3" borderId="0" xfId="0" applyNumberFormat="1" applyFont="1" applyFill="1" applyBorder="1"/>
    <xf numFmtId="4" fontId="48" fillId="3" borderId="3" xfId="0" applyNumberFormat="1" applyFont="1" applyFill="1" applyBorder="1"/>
    <xf numFmtId="0" fontId="9" fillId="3" borderId="16" xfId="0" applyFont="1" applyFill="1" applyBorder="1" applyAlignment="1"/>
    <xf numFmtId="0" fontId="10" fillId="3" borderId="16" xfId="0" applyFont="1" applyFill="1" applyBorder="1" applyAlignment="1"/>
    <xf numFmtId="0" fontId="0" fillId="0" borderId="9" xfId="0" applyFill="1" applyBorder="1"/>
    <xf numFmtId="0" fontId="0" fillId="0" borderId="3" xfId="0" applyFill="1" applyBorder="1"/>
    <xf numFmtId="0" fontId="0" fillId="0" borderId="10" xfId="0" applyFill="1" applyBorder="1"/>
    <xf numFmtId="0" fontId="0" fillId="0" borderId="4" xfId="0" applyFill="1" applyBorder="1"/>
    <xf numFmtId="0" fontId="0" fillId="0" borderId="5" xfId="0" applyFill="1" applyBorder="1"/>
    <xf numFmtId="3" fontId="31" fillId="3" borderId="16" xfId="1" applyNumberFormat="1" applyFont="1" applyFill="1" applyBorder="1"/>
    <xf numFmtId="0" fontId="10" fillId="3" borderId="7" xfId="0" quotePrefix="1" applyFont="1" applyFill="1" applyBorder="1" applyAlignment="1">
      <alignment horizontal="center" vertical="center"/>
    </xf>
    <xf numFmtId="0" fontId="10" fillId="3" borderId="25" xfId="0" quotePrefix="1" applyFont="1" applyFill="1" applyBorder="1" applyAlignment="1">
      <alignment horizontal="center" vertical="center"/>
    </xf>
    <xf numFmtId="0" fontId="10" fillId="3" borderId="7" xfId="0" quotePrefix="1" applyFont="1" applyFill="1" applyBorder="1" applyAlignment="1">
      <alignment horizontal="left" vertical="center"/>
    </xf>
    <xf numFmtId="4" fontId="23" fillId="0" borderId="8" xfId="1" applyNumberFormat="1" applyFont="1" applyFill="1" applyBorder="1"/>
    <xf numFmtId="4" fontId="23" fillId="0" borderId="22" xfId="1" applyNumberFormat="1" applyFont="1" applyFill="1" applyBorder="1"/>
    <xf numFmtId="4" fontId="23" fillId="0" borderId="9" xfId="1" applyNumberFormat="1" applyFont="1" applyFill="1" applyBorder="1"/>
    <xf numFmtId="4" fontId="23" fillId="0" borderId="16" xfId="1" applyNumberFormat="1" applyFont="1" applyFill="1" applyBorder="1"/>
    <xf numFmtId="4" fontId="23" fillId="0" borderId="23" xfId="1" applyNumberFormat="1" applyFont="1" applyFill="1" applyBorder="1"/>
    <xf numFmtId="0" fontId="45" fillId="0" borderId="0" xfId="0" applyFont="1"/>
    <xf numFmtId="4" fontId="24" fillId="0" borderId="9" xfId="1" applyNumberFormat="1" applyFont="1" applyFill="1" applyBorder="1"/>
    <xf numFmtId="4" fontId="24" fillId="0" borderId="16" xfId="1" applyNumberFormat="1" applyFont="1" applyFill="1" applyBorder="1"/>
    <xf numFmtId="0" fontId="45" fillId="0" borderId="34" xfId="1" applyFont="1" applyBorder="1"/>
    <xf numFmtId="4" fontId="24" fillId="0" borderId="10" xfId="1" applyNumberFormat="1" applyFont="1" applyFill="1" applyBorder="1"/>
    <xf numFmtId="4" fontId="24" fillId="0" borderId="23" xfId="1" applyNumberFormat="1" applyFont="1" applyFill="1" applyBorder="1"/>
    <xf numFmtId="4" fontId="24" fillId="0" borderId="23" xfId="1" applyNumberFormat="1" applyFont="1" applyFill="1" applyBorder="1" applyAlignment="1">
      <alignment horizontal="center" vertical="center"/>
    </xf>
    <xf numFmtId="0" fontId="45" fillId="0" borderId="34" xfId="1" applyFont="1" applyBorder="1" applyAlignment="1">
      <alignment horizontal="left"/>
    </xf>
    <xf numFmtId="0" fontId="45" fillId="0" borderId="0" xfId="1" applyFont="1" applyBorder="1"/>
    <xf numFmtId="4" fontId="24" fillId="0" borderId="0" xfId="1" applyNumberFormat="1" applyFont="1" applyBorder="1" applyAlignment="1">
      <alignment horizontal="right"/>
    </xf>
    <xf numFmtId="4" fontId="24" fillId="0" borderId="0" xfId="1" applyNumberFormat="1" applyFont="1" applyBorder="1"/>
    <xf numFmtId="0" fontId="24" fillId="0" borderId="0" xfId="1" applyFont="1" applyBorder="1"/>
    <xf numFmtId="4" fontId="31" fillId="0" borderId="6" xfId="1" applyNumberFormat="1" applyFont="1" applyBorder="1" applyAlignment="1">
      <alignment horizontal="right" vertical="center"/>
    </xf>
    <xf numFmtId="4" fontId="45" fillId="0" borderId="0" xfId="0" applyNumberFormat="1" applyFont="1"/>
    <xf numFmtId="0" fontId="51" fillId="0" borderId="7" xfId="0" applyFont="1" applyBorder="1" applyAlignment="1">
      <alignment horizontal="center"/>
    </xf>
    <xf numFmtId="0" fontId="51" fillId="0" borderId="7" xfId="0" applyFont="1" applyBorder="1" applyAlignment="1">
      <alignment horizontal="center" vertical="center"/>
    </xf>
    <xf numFmtId="4" fontId="51" fillId="0" borderId="0" xfId="0" applyNumberFormat="1" applyFont="1" applyAlignment="1">
      <alignment horizontal="right" vertical="center"/>
    </xf>
    <xf numFmtId="0" fontId="24" fillId="0" borderId="0" xfId="0" applyFont="1"/>
    <xf numFmtId="4" fontId="54" fillId="0" borderId="7" xfId="0" applyNumberFormat="1" applyFont="1" applyBorder="1" applyAlignment="1">
      <alignment horizontal="right"/>
    </xf>
    <xf numFmtId="4" fontId="24" fillId="0" borderId="0" xfId="0" applyNumberFormat="1" applyFont="1" applyAlignment="1">
      <alignment horizontal="right" vertical="center"/>
    </xf>
    <xf numFmtId="0" fontId="51" fillId="0" borderId="0" xfId="0" applyFont="1"/>
    <xf numFmtId="0" fontId="24" fillId="0" borderId="7" xfId="0" applyFont="1" applyBorder="1" applyAlignment="1">
      <alignment horizontal="center"/>
    </xf>
    <xf numFmtId="0" fontId="45" fillId="0" borderId="0" xfId="0" applyFont="1" applyAlignment="1">
      <alignment horizontal="center" vertical="center"/>
    </xf>
    <xf numFmtId="0" fontId="45" fillId="0" borderId="7" xfId="0" applyFont="1" applyBorder="1" applyAlignment="1">
      <alignment horizontal="center"/>
    </xf>
    <xf numFmtId="0" fontId="0" fillId="3" borderId="9" xfId="0" applyFill="1" applyBorder="1" applyAlignment="1">
      <alignment horizontal="center"/>
    </xf>
    <xf numFmtId="0" fontId="10" fillId="0" borderId="7" xfId="0" applyFont="1" applyBorder="1" applyAlignment="1">
      <alignment horizontal="center"/>
    </xf>
    <xf numFmtId="4" fontId="10" fillId="0" borderId="16" xfId="0" applyNumberFormat="1" applyFont="1" applyBorder="1"/>
    <xf numFmtId="4" fontId="10" fillId="0" borderId="17" xfId="0" applyNumberFormat="1" applyFont="1" applyBorder="1"/>
    <xf numFmtId="4" fontId="10" fillId="0" borderId="0" xfId="0" applyNumberFormat="1" applyFont="1" applyBorder="1"/>
    <xf numFmtId="4" fontId="10" fillId="0" borderId="6" xfId="0" applyNumberFormat="1" applyFont="1" applyBorder="1" applyAlignment="1">
      <alignment horizontal="right"/>
    </xf>
    <xf numFmtId="0" fontId="56" fillId="0" borderId="0" xfId="0" applyFont="1" applyAlignment="1">
      <alignment horizontal="right"/>
    </xf>
    <xf numFmtId="0" fontId="13" fillId="3" borderId="9" xfId="0" applyFont="1" applyFill="1" applyBorder="1" applyAlignment="1">
      <alignment horizontal="center"/>
    </xf>
    <xf numFmtId="0" fontId="11" fillId="0" borderId="0" xfId="0" applyFont="1" applyBorder="1" applyAlignment="1">
      <alignment horizontal="left"/>
    </xf>
    <xf numFmtId="0" fontId="10" fillId="0" borderId="0" xfId="0" applyFont="1" applyBorder="1" applyAlignment="1">
      <alignment horizontal="center"/>
    </xf>
    <xf numFmtId="4" fontId="46" fillId="3" borderId="0" xfId="0" applyNumberFormat="1" applyFont="1" applyFill="1" applyBorder="1"/>
    <xf numFmtId="0" fontId="23" fillId="0" borderId="3" xfId="0" applyFont="1" applyBorder="1"/>
    <xf numFmtId="4" fontId="46" fillId="3" borderId="3" xfId="0" applyNumberFormat="1" applyFont="1" applyFill="1" applyBorder="1"/>
    <xf numFmtId="0" fontId="0" fillId="0" borderId="9" xfId="0" applyBorder="1" applyAlignment="1"/>
    <xf numFmtId="0" fontId="0" fillId="0" borderId="0" xfId="0" applyBorder="1" applyAlignment="1"/>
    <xf numFmtId="0" fontId="0" fillId="0" borderId="3" xfId="0" applyBorder="1" applyAlignment="1"/>
    <xf numFmtId="4" fontId="13" fillId="0" borderId="0" xfId="0" applyNumberFormat="1" applyFont="1" applyBorder="1" applyAlignment="1"/>
    <xf numFmtId="10" fontId="13" fillId="0" borderId="0" xfId="0" applyNumberFormat="1" applyFont="1" applyBorder="1" applyAlignment="1"/>
    <xf numFmtId="4" fontId="13" fillId="0" borderId="6" xfId="0" applyNumberFormat="1" applyFont="1" applyBorder="1" applyAlignment="1"/>
    <xf numFmtId="0" fontId="0" fillId="0" borderId="10" xfId="0" applyBorder="1" applyAlignment="1"/>
    <xf numFmtId="0" fontId="0" fillId="0" borderId="4" xfId="0" applyBorder="1" applyAlignment="1"/>
    <xf numFmtId="0" fontId="0" fillId="0" borderId="5" xfId="0" applyBorder="1" applyAlignment="1"/>
    <xf numFmtId="0" fontId="51" fillId="0" borderId="14" xfId="0" applyFont="1" applyBorder="1" applyAlignment="1">
      <alignment horizontal="left"/>
    </xf>
    <xf numFmtId="0" fontId="51" fillId="0" borderId="18" xfId="0" applyFont="1" applyBorder="1" applyAlignment="1">
      <alignment horizontal="left"/>
    </xf>
    <xf numFmtId="0" fontId="51" fillId="0" borderId="19" xfId="0" applyFont="1" applyBorder="1" applyAlignment="1">
      <alignment horizontal="left"/>
    </xf>
    <xf numFmtId="4" fontId="23" fillId="0" borderId="0" xfId="0" applyNumberFormat="1" applyFont="1"/>
    <xf numFmtId="0" fontId="51" fillId="0" borderId="14" xfId="0" quotePrefix="1" applyFont="1" applyBorder="1" applyAlignment="1">
      <alignment horizontal="left"/>
    </xf>
    <xf numFmtId="0" fontId="23" fillId="0" borderId="0" xfId="0" applyFont="1" applyBorder="1"/>
    <xf numFmtId="0" fontId="24" fillId="0" borderId="14" xfId="0" quotePrefix="1" applyFont="1" applyBorder="1" applyAlignment="1">
      <alignment horizontal="left"/>
    </xf>
    <xf numFmtId="0" fontId="24" fillId="0" borderId="18" xfId="0" applyFont="1" applyBorder="1" applyAlignment="1">
      <alignment horizontal="left"/>
    </xf>
    <xf numFmtId="4" fontId="54" fillId="0" borderId="7" xfId="0" applyNumberFormat="1" applyFont="1" applyBorder="1" applyAlignment="1">
      <alignment horizontal="right" vertical="center"/>
    </xf>
    <xf numFmtId="0" fontId="24" fillId="0" borderId="0" xfId="0" applyFont="1" applyAlignment="1">
      <alignment vertical="center"/>
    </xf>
    <xf numFmtId="0" fontId="31" fillId="2" borderId="0" xfId="0" applyFont="1" applyFill="1" applyAlignment="1">
      <alignment horizontal="center"/>
    </xf>
    <xf numFmtId="0" fontId="0" fillId="2" borderId="26" xfId="0" applyFill="1" applyBorder="1"/>
    <xf numFmtId="0" fontId="11" fillId="2" borderId="27" xfId="0" applyFont="1" applyFill="1" applyBorder="1"/>
    <xf numFmtId="0" fontId="0" fillId="2" borderId="15" xfId="0" applyFill="1" applyBorder="1"/>
    <xf numFmtId="0" fontId="0" fillId="2" borderId="28" xfId="0" applyFill="1" applyBorder="1"/>
    <xf numFmtId="0" fontId="0" fillId="2" borderId="15" xfId="0" applyFill="1" applyBorder="1" applyAlignment="1">
      <alignment horizontal="center"/>
    </xf>
    <xf numFmtId="4" fontId="11" fillId="2" borderId="28" xfId="0" applyNumberFormat="1" applyFont="1" applyFill="1" applyBorder="1"/>
    <xf numFmtId="4" fontId="0" fillId="2" borderId="28" xfId="0" applyNumberFormat="1" applyFill="1" applyBorder="1"/>
    <xf numFmtId="0" fontId="10" fillId="2" borderId="0" xfId="0" applyFont="1" applyFill="1" applyAlignment="1">
      <alignment horizontal="center"/>
    </xf>
    <xf numFmtId="0" fontId="13" fillId="2" borderId="15" xfId="0" applyFont="1" applyFill="1" applyBorder="1" applyAlignment="1">
      <alignment horizontal="center"/>
    </xf>
    <xf numFmtId="0" fontId="13" fillId="2" borderId="45" xfId="0" applyFont="1" applyFill="1" applyBorder="1"/>
    <xf numFmtId="4" fontId="0" fillId="2" borderId="45" xfId="0" applyNumberFormat="1" applyFill="1" applyBorder="1"/>
    <xf numFmtId="49" fontId="10" fillId="2" borderId="0" xfId="0" applyNumberFormat="1" applyFont="1" applyFill="1" applyAlignment="1">
      <alignment horizontal="center"/>
    </xf>
    <xf numFmtId="4" fontId="0" fillId="2" borderId="71" xfId="0" applyNumberFormat="1" applyFill="1" applyBorder="1"/>
    <xf numFmtId="0" fontId="0" fillId="2" borderId="0" xfId="0" applyFill="1"/>
    <xf numFmtId="0" fontId="0" fillId="2" borderId="13" xfId="0" applyFill="1" applyBorder="1"/>
    <xf numFmtId="0" fontId="0" fillId="2" borderId="45" xfId="0" applyFill="1" applyBorder="1"/>
    <xf numFmtId="0" fontId="58" fillId="0" borderId="33" xfId="1" applyFont="1" applyBorder="1" applyAlignment="1">
      <alignment horizontal="left"/>
    </xf>
    <xf numFmtId="0" fontId="59" fillId="0" borderId="33" xfId="1" applyFont="1" applyBorder="1" applyAlignment="1">
      <alignment horizontal="right"/>
    </xf>
    <xf numFmtId="0" fontId="0" fillId="3" borderId="1" xfId="0" applyFill="1" applyBorder="1"/>
    <xf numFmtId="0" fontId="29" fillId="3" borderId="21" xfId="0" applyFont="1" applyFill="1" applyBorder="1" applyAlignment="1">
      <alignment horizontal="center" vertical="center"/>
    </xf>
    <xf numFmtId="0" fontId="22" fillId="3" borderId="21" xfId="0" applyFont="1" applyFill="1" applyBorder="1" applyAlignment="1">
      <alignment vertical="center"/>
    </xf>
    <xf numFmtId="0" fontId="0" fillId="3" borderId="21" xfId="0" applyFill="1" applyBorder="1" applyAlignment="1">
      <alignment vertical="center"/>
    </xf>
    <xf numFmtId="4" fontId="64" fillId="0" borderId="0" xfId="4" applyNumberFormat="1" applyFont="1" applyBorder="1"/>
    <xf numFmtId="1" fontId="73" fillId="5" borderId="31" xfId="6" applyNumberFormat="1" applyFont="1" applyFill="1" applyBorder="1"/>
    <xf numFmtId="4" fontId="76" fillId="0" borderId="7" xfId="4" applyNumberFormat="1" applyFont="1" applyFill="1" applyBorder="1"/>
    <xf numFmtId="4" fontId="76" fillId="0" borderId="7" xfId="4" applyNumberFormat="1" applyFont="1" applyBorder="1"/>
    <xf numFmtId="4" fontId="80" fillId="0" borderId="4" xfId="4" applyNumberFormat="1" applyFont="1" applyBorder="1"/>
    <xf numFmtId="4" fontId="81" fillId="0" borderId="4" xfId="4" applyNumberFormat="1" applyFont="1" applyFill="1" applyBorder="1"/>
    <xf numFmtId="43" fontId="80" fillId="0" borderId="4" xfId="4" applyNumberFormat="1" applyFont="1" applyBorder="1"/>
    <xf numFmtId="43" fontId="73" fillId="0" borderId="0" xfId="7" applyFont="1" applyFill="1" applyBorder="1"/>
    <xf numFmtId="43" fontId="0" fillId="0" borderId="0" xfId="3" applyFont="1"/>
    <xf numFmtId="43" fontId="0" fillId="0" borderId="0" xfId="0" applyNumberFormat="1"/>
    <xf numFmtId="4" fontId="73" fillId="0" borderId="23" xfId="6" applyNumberFormat="1" applyFont="1" applyFill="1" applyBorder="1" applyAlignment="1">
      <alignment horizontal="center"/>
    </xf>
    <xf numFmtId="1" fontId="73" fillId="0" borderId="31" xfId="6" applyNumberFormat="1" applyFont="1" applyFill="1" applyBorder="1" applyAlignment="1">
      <alignment horizontal="center"/>
    </xf>
    <xf numFmtId="4" fontId="77" fillId="0" borderId="16" xfId="6" applyNumberFormat="1" applyFont="1" applyFill="1" applyBorder="1" applyAlignment="1">
      <alignment horizontal="center"/>
    </xf>
    <xf numFmtId="1" fontId="77" fillId="0" borderId="28" xfId="6" applyNumberFormat="1" applyFont="1" applyFill="1" applyBorder="1" applyAlignment="1">
      <alignment horizontal="center"/>
    </xf>
    <xf numFmtId="4" fontId="84" fillId="0" borderId="7" xfId="4" applyNumberFormat="1" applyFont="1" applyBorder="1"/>
    <xf numFmtId="4" fontId="76" fillId="0" borderId="0" xfId="4" applyNumberFormat="1" applyFont="1" applyBorder="1"/>
    <xf numFmtId="4" fontId="64" fillId="0" borderId="0" xfId="4" applyNumberFormat="1" applyFont="1" applyFill="1" applyBorder="1"/>
    <xf numFmtId="0" fontId="8" fillId="0" borderId="0" xfId="0" applyFont="1" applyFill="1" applyAlignment="1">
      <alignment horizontal="left" vertical="center"/>
    </xf>
    <xf numFmtId="0" fontId="8" fillId="0" borderId="0" xfId="0" applyFont="1" applyFill="1" applyAlignment="1">
      <alignment horizontal="center" vertical="center"/>
    </xf>
    <xf numFmtId="0" fontId="85" fillId="0" borderId="0" xfId="0" applyFont="1" applyFill="1" applyAlignment="1">
      <alignment horizontal="left" vertical="center"/>
    </xf>
    <xf numFmtId="0" fontId="12" fillId="11" borderId="24" xfId="0" applyFont="1" applyFill="1" applyBorder="1" applyAlignment="1">
      <alignment horizontal="center" vertical="center" wrapText="1"/>
    </xf>
    <xf numFmtId="0" fontId="12" fillId="11" borderId="0" xfId="0" applyFont="1" applyFill="1" applyBorder="1" applyAlignment="1">
      <alignment horizontal="center" vertical="center"/>
    </xf>
    <xf numFmtId="0" fontId="12" fillId="12" borderId="0" xfId="0" applyFont="1" applyFill="1" applyAlignment="1">
      <alignment horizontal="center" vertical="center" wrapText="1"/>
    </xf>
    <xf numFmtId="0" fontId="12" fillId="12" borderId="0" xfId="0" applyFont="1" applyFill="1" applyBorder="1" applyAlignment="1">
      <alignment horizontal="center" vertical="center"/>
    </xf>
    <xf numFmtId="0" fontId="0" fillId="12" borderId="0" xfId="0" applyFill="1"/>
    <xf numFmtId="0" fontId="11" fillId="0" borderId="0" xfId="0" applyFont="1" applyAlignment="1">
      <alignment horizontal="center" vertical="center" wrapText="1"/>
    </xf>
    <xf numFmtId="3" fontId="10" fillId="0" borderId="0" xfId="0" applyNumberFormat="1" applyFont="1" applyFill="1" applyAlignment="1">
      <alignment horizontal="center" vertical="center" wrapText="1"/>
    </xf>
    <xf numFmtId="3" fontId="10" fillId="0" borderId="0" xfId="0" applyNumberFormat="1" applyFont="1" applyAlignment="1">
      <alignment horizontal="center" vertical="center" wrapText="1"/>
    </xf>
    <xf numFmtId="0" fontId="10" fillId="0" borderId="0" xfId="0" applyFont="1" applyAlignment="1">
      <alignment horizontal="center" vertical="center" wrapText="1"/>
    </xf>
    <xf numFmtId="3" fontId="11" fillId="0" borderId="0" xfId="0" applyNumberFormat="1" applyFont="1" applyAlignment="1">
      <alignment horizontal="center" vertical="center" wrapText="1"/>
    </xf>
    <xf numFmtId="0" fontId="10" fillId="13" borderId="0" xfId="0" applyFont="1" applyFill="1" applyBorder="1" applyAlignment="1"/>
    <xf numFmtId="0" fontId="0" fillId="0" borderId="0" xfId="0" applyFill="1" applyBorder="1" applyAlignment="1">
      <alignment horizontal="center"/>
    </xf>
    <xf numFmtId="0" fontId="0" fillId="0" borderId="0" xfId="0" applyAlignment="1">
      <alignment horizontal="center"/>
    </xf>
    <xf numFmtId="0" fontId="13" fillId="0" borderId="0" xfId="0" applyFont="1" applyBorder="1" applyAlignment="1">
      <alignment horizontal="center" wrapText="1"/>
    </xf>
    <xf numFmtId="0" fontId="13" fillId="0" borderId="0" xfId="0" applyFont="1" applyBorder="1" applyAlignment="1">
      <alignment horizontal="center"/>
    </xf>
    <xf numFmtId="0" fontId="0" fillId="0" borderId="0" xfId="0" applyBorder="1" applyAlignment="1">
      <alignment vertical="center" wrapText="1"/>
    </xf>
    <xf numFmtId="3" fontId="11" fillId="0" borderId="0" xfId="0" applyNumberFormat="1" applyFont="1"/>
    <xf numFmtId="0" fontId="0" fillId="0" borderId="0" xfId="0" applyBorder="1" applyAlignment="1">
      <alignment horizontal="left" vertical="center" wrapText="1"/>
    </xf>
    <xf numFmtId="3" fontId="0" fillId="0" borderId="0" xfId="0" applyNumberFormat="1"/>
    <xf numFmtId="0" fontId="13" fillId="0" borderId="0" xfId="0" applyFont="1" applyBorder="1" applyAlignment="1">
      <alignment vertical="top" wrapText="1"/>
    </xf>
    <xf numFmtId="0" fontId="13" fillId="0" borderId="0" xfId="0" applyFont="1" applyFill="1" applyBorder="1" applyAlignment="1">
      <alignment horizontal="center"/>
    </xf>
    <xf numFmtId="0" fontId="13" fillId="0" borderId="0" xfId="0" applyFont="1" applyFill="1" applyBorder="1" applyAlignment="1"/>
    <xf numFmtId="0" fontId="13" fillId="3" borderId="0" xfId="0" applyFont="1" applyFill="1" applyBorder="1" applyAlignment="1"/>
    <xf numFmtId="0" fontId="0" fillId="0" borderId="0" xfId="0" applyFont="1" applyFill="1" applyBorder="1"/>
    <xf numFmtId="0" fontId="11" fillId="0" borderId="0" xfId="0" applyFont="1" applyFill="1" applyBorder="1"/>
    <xf numFmtId="0" fontId="13" fillId="0" borderId="0" xfId="0" applyFont="1" applyBorder="1" applyAlignment="1">
      <alignment horizontal="left"/>
    </xf>
    <xf numFmtId="0" fontId="13" fillId="0" borderId="0" xfId="0" applyFont="1" applyFill="1" applyBorder="1" applyAlignment="1">
      <alignment vertical="top" wrapText="1"/>
    </xf>
    <xf numFmtId="0" fontId="13" fillId="0" borderId="0" xfId="0" applyFont="1" applyFill="1" applyBorder="1"/>
    <xf numFmtId="0" fontId="11" fillId="0" borderId="0" xfId="0" applyFont="1" applyBorder="1" applyAlignment="1">
      <alignment horizontal="center"/>
    </xf>
    <xf numFmtId="0" fontId="13" fillId="0" borderId="0" xfId="0" applyFont="1" applyFill="1" applyBorder="1" applyAlignment="1">
      <alignment vertical="top"/>
    </xf>
    <xf numFmtId="0" fontId="14" fillId="0" borderId="0" xfId="0" applyFont="1" applyBorder="1" applyAlignment="1"/>
    <xf numFmtId="0" fontId="14" fillId="0" borderId="0" xfId="0" applyFont="1" applyFill="1" applyBorder="1" applyAlignment="1">
      <alignment horizontal="center"/>
    </xf>
    <xf numFmtId="0" fontId="0" fillId="0" borderId="0" xfId="0" applyFont="1"/>
    <xf numFmtId="0" fontId="13" fillId="0" borderId="0" xfId="0" applyFont="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4" fillId="0" borderId="0" xfId="0" applyFont="1" applyFill="1" applyBorder="1"/>
    <xf numFmtId="0" fontId="14" fillId="0" borderId="0" xfId="0" applyFont="1" applyAlignment="1">
      <alignment horizontal="center"/>
    </xf>
    <xf numFmtId="0" fontId="66" fillId="0" borderId="8" xfId="11" applyFont="1" applyBorder="1"/>
    <xf numFmtId="164" fontId="4" fillId="0" borderId="1" xfId="11" applyNumberFormat="1" applyBorder="1"/>
    <xf numFmtId="4" fontId="4" fillId="0" borderId="1" xfId="11" applyNumberFormat="1" applyBorder="1"/>
    <xf numFmtId="1" fontId="4" fillId="0" borderId="1" xfId="11" applyNumberFormat="1" applyBorder="1"/>
    <xf numFmtId="4" fontId="4" fillId="0" borderId="2" xfId="11" applyNumberFormat="1" applyBorder="1"/>
    <xf numFmtId="0" fontId="4" fillId="0" borderId="0" xfId="11"/>
    <xf numFmtId="0" fontId="63" fillId="10" borderId="9" xfId="11" applyFont="1" applyFill="1" applyBorder="1" applyAlignment="1">
      <alignment horizontal="left" vertical="center"/>
    </xf>
    <xf numFmtId="0" fontId="63" fillId="10" borderId="0" xfId="11" applyFont="1" applyFill="1" applyBorder="1" applyAlignment="1">
      <alignment vertical="center"/>
    </xf>
    <xf numFmtId="0" fontId="63" fillId="10" borderId="3" xfId="11" applyFont="1" applyFill="1" applyBorder="1" applyAlignment="1">
      <alignment vertical="center"/>
    </xf>
    <xf numFmtId="0" fontId="67" fillId="10" borderId="0" xfId="11" applyFont="1" applyFill="1" applyBorder="1" applyAlignment="1">
      <alignment horizontal="left" vertical="center"/>
    </xf>
    <xf numFmtId="0" fontId="67" fillId="10" borderId="3" xfId="11" applyFont="1" applyFill="1" applyBorder="1" applyAlignment="1">
      <alignment horizontal="left" vertical="center"/>
    </xf>
    <xf numFmtId="0" fontId="63" fillId="10" borderId="9" xfId="11" quotePrefix="1" applyFont="1" applyFill="1" applyBorder="1" applyAlignment="1">
      <alignment horizontal="left" vertical="center"/>
    </xf>
    <xf numFmtId="0" fontId="63" fillId="10" borderId="9" xfId="11" applyFont="1" applyFill="1" applyBorder="1" applyAlignment="1">
      <alignment vertical="center"/>
    </xf>
    <xf numFmtId="0" fontId="67" fillId="10" borderId="0" xfId="11" applyFont="1" applyFill="1" applyBorder="1" applyAlignment="1">
      <alignment vertical="center"/>
    </xf>
    <xf numFmtId="0" fontId="67" fillId="10" borderId="3" xfId="11" applyFont="1" applyFill="1" applyBorder="1" applyAlignment="1">
      <alignment vertical="center"/>
    </xf>
    <xf numFmtId="0" fontId="69" fillId="2" borderId="1" xfId="11" applyFont="1" applyFill="1" applyBorder="1" applyAlignment="1">
      <alignment vertical="center" wrapText="1"/>
    </xf>
    <xf numFmtId="0" fontId="52" fillId="3" borderId="0" xfId="11" applyFont="1" applyFill="1" applyBorder="1" applyAlignment="1">
      <alignment horizontal="center" vertical="center" wrapText="1"/>
    </xf>
    <xf numFmtId="4" fontId="62" fillId="0" borderId="55" xfId="11" applyNumberFormat="1" applyFont="1" applyFill="1" applyBorder="1" applyAlignment="1">
      <alignment horizontal="center"/>
    </xf>
    <xf numFmtId="164" fontId="62" fillId="0" borderId="55" xfId="11" applyNumberFormat="1" applyFont="1" applyFill="1" applyBorder="1"/>
    <xf numFmtId="164" fontId="62" fillId="5" borderId="55" xfId="11" applyNumberFormat="1" applyFont="1" applyFill="1" applyBorder="1" applyAlignment="1">
      <alignment horizontal="center"/>
    </xf>
    <xf numFmtId="0" fontId="52" fillId="0" borderId="12" xfId="11" applyFont="1" applyFill="1" applyBorder="1" applyAlignment="1">
      <alignment vertical="center"/>
    </xf>
    <xf numFmtId="0" fontId="72" fillId="3" borderId="0" xfId="11" applyFont="1" applyFill="1" applyBorder="1"/>
    <xf numFmtId="0" fontId="41" fillId="5" borderId="7" xfId="11" applyFont="1" applyFill="1" applyBorder="1" applyAlignment="1">
      <alignment horizontal="center" vertical="center" wrapText="1"/>
    </xf>
    <xf numFmtId="0" fontId="41" fillId="5" borderId="7" xfId="11" applyFont="1" applyFill="1" applyBorder="1" applyAlignment="1">
      <alignment horizontal="center" vertical="center"/>
    </xf>
    <xf numFmtId="0" fontId="38" fillId="0" borderId="17" xfId="11" applyFont="1" applyFill="1" applyBorder="1" applyAlignment="1">
      <alignment horizontal="center" vertical="center"/>
    </xf>
    <xf numFmtId="0" fontId="38" fillId="5" borderId="25" xfId="11" quotePrefix="1" applyFont="1" applyFill="1" applyBorder="1" applyAlignment="1">
      <alignment horizontal="center" vertical="center" wrapText="1"/>
    </xf>
    <xf numFmtId="0" fontId="74" fillId="0" borderId="76" xfId="11" applyFont="1" applyBorder="1"/>
    <xf numFmtId="0" fontId="23" fillId="0" borderId="7" xfId="11" applyFont="1" applyBorder="1"/>
    <xf numFmtId="0" fontId="83" fillId="0" borderId="0" xfId="11" applyFont="1" applyFill="1" applyBorder="1"/>
    <xf numFmtId="164" fontId="23" fillId="0" borderId="7" xfId="11" applyNumberFormat="1" applyFont="1" applyBorder="1"/>
    <xf numFmtId="0" fontId="24" fillId="0" borderId="7" xfId="11" applyFont="1" applyFill="1" applyBorder="1" applyAlignment="1">
      <alignment horizontal="center"/>
    </xf>
    <xf numFmtId="0" fontId="23" fillId="0" borderId="17" xfId="11" applyFont="1" applyFill="1" applyBorder="1" applyAlignment="1">
      <alignment horizontal="center" vertical="center"/>
    </xf>
    <xf numFmtId="0" fontId="24" fillId="0" borderId="7" xfId="11" applyFont="1" applyBorder="1"/>
    <xf numFmtId="164" fontId="24" fillId="0" borderId="7" xfId="11" applyNumberFormat="1" applyFont="1" applyBorder="1"/>
    <xf numFmtId="164" fontId="23" fillId="0" borderId="25" xfId="11" quotePrefix="1" applyNumberFormat="1" applyFont="1" applyFill="1" applyBorder="1" applyAlignment="1">
      <alignment horizontal="right" vertical="center" wrapText="1"/>
    </xf>
    <xf numFmtId="164" fontId="86" fillId="0" borderId="25" xfId="11" quotePrefix="1" applyNumberFormat="1" applyFont="1" applyFill="1" applyBorder="1" applyAlignment="1">
      <alignment horizontal="right" vertical="center" wrapText="1"/>
    </xf>
    <xf numFmtId="0" fontId="76" fillId="0" borderId="7" xfId="11" applyFont="1" applyBorder="1"/>
    <xf numFmtId="0" fontId="77" fillId="0" borderId="7" xfId="11" applyFont="1" applyBorder="1" applyAlignment="1">
      <alignment horizontal="left"/>
    </xf>
    <xf numFmtId="0" fontId="77" fillId="0" borderId="7" xfId="11" applyFont="1" applyBorder="1" applyAlignment="1">
      <alignment horizontal="center"/>
    </xf>
    <xf numFmtId="1" fontId="76" fillId="0" borderId="7" xfId="11" applyNumberFormat="1" applyFont="1" applyFill="1" applyBorder="1" applyAlignment="1">
      <alignment horizontal="center"/>
    </xf>
    <xf numFmtId="1" fontId="76" fillId="0" borderId="7" xfId="11" applyNumberFormat="1" applyFont="1" applyBorder="1" applyAlignment="1">
      <alignment horizontal="center"/>
    </xf>
    <xf numFmtId="0" fontId="76" fillId="0" borderId="7" xfId="11" applyFont="1" applyBorder="1" applyAlignment="1"/>
    <xf numFmtId="0" fontId="75" fillId="0" borderId="7" xfId="11" applyFont="1" applyBorder="1"/>
    <xf numFmtId="164" fontId="76" fillId="0" borderId="7" xfId="11" applyNumberFormat="1" applyFont="1" applyBorder="1"/>
    <xf numFmtId="164" fontId="76" fillId="0" borderId="25" xfId="11" applyNumberFormat="1" applyFont="1" applyBorder="1" applyAlignment="1">
      <alignment horizontal="right"/>
    </xf>
    <xf numFmtId="4" fontId="76" fillId="0" borderId="25" xfId="11" applyNumberFormat="1" applyFont="1" applyBorder="1" applyAlignment="1">
      <alignment horizontal="right"/>
    </xf>
    <xf numFmtId="0" fontId="76" fillId="0" borderId="14" xfId="11" applyFont="1" applyBorder="1"/>
    <xf numFmtId="0" fontId="75" fillId="0" borderId="14" xfId="11" applyFont="1" applyBorder="1"/>
    <xf numFmtId="0" fontId="76" fillId="0" borderId="14" xfId="11" applyFont="1" applyFill="1" applyBorder="1"/>
    <xf numFmtId="0" fontId="77" fillId="0" borderId="14" xfId="11" applyFont="1" applyBorder="1"/>
    <xf numFmtId="0" fontId="77" fillId="0" borderId="7" xfId="11" applyFont="1" applyBorder="1"/>
    <xf numFmtId="0" fontId="74" fillId="0" borderId="85" xfId="11" applyFont="1" applyBorder="1"/>
    <xf numFmtId="0" fontId="77" fillId="0" borderId="12" xfId="11" applyFont="1" applyBorder="1"/>
    <xf numFmtId="0" fontId="77" fillId="0" borderId="0" xfId="11" applyFont="1" applyBorder="1" applyAlignment="1">
      <alignment horizontal="left"/>
    </xf>
    <xf numFmtId="0" fontId="77" fillId="0" borderId="0" xfId="11" applyFont="1" applyBorder="1" applyAlignment="1">
      <alignment horizontal="center"/>
    </xf>
    <xf numFmtId="1" fontId="76" fillId="0" borderId="0" xfId="11" applyNumberFormat="1" applyFont="1" applyBorder="1" applyAlignment="1">
      <alignment horizontal="center"/>
    </xf>
    <xf numFmtId="0" fontId="76" fillId="0" borderId="0" xfId="11" applyFont="1" applyBorder="1" applyAlignment="1"/>
    <xf numFmtId="0" fontId="75" fillId="0" borderId="0" xfId="11" applyFont="1" applyBorder="1"/>
    <xf numFmtId="164" fontId="76" fillId="0" borderId="0" xfId="11" applyNumberFormat="1" applyFont="1" applyBorder="1"/>
    <xf numFmtId="4" fontId="76" fillId="0" borderId="3" xfId="11" applyNumberFormat="1" applyFont="1" applyBorder="1"/>
    <xf numFmtId="0" fontId="74" fillId="0" borderId="9" xfId="11" applyFont="1" applyBorder="1"/>
    <xf numFmtId="0" fontId="77" fillId="0" borderId="0" xfId="11" applyFont="1" applyBorder="1"/>
    <xf numFmtId="1" fontId="76" fillId="0" borderId="6" xfId="11" applyNumberFormat="1" applyFont="1" applyBorder="1" applyAlignment="1">
      <alignment horizontal="center"/>
    </xf>
    <xf numFmtId="4" fontId="76" fillId="0" borderId="44" xfId="11" applyNumberFormat="1" applyFont="1" applyBorder="1"/>
    <xf numFmtId="0" fontId="78" fillId="0" borderId="10" xfId="11" applyFont="1" applyBorder="1"/>
    <xf numFmtId="0" fontId="79" fillId="0" borderId="4" xfId="11" applyFont="1" applyBorder="1"/>
    <xf numFmtId="0" fontId="79" fillId="0" borderId="4" xfId="11" applyFont="1" applyBorder="1" applyAlignment="1"/>
    <xf numFmtId="0" fontId="77" fillId="0" borderId="4" xfId="11" applyFont="1" applyBorder="1" applyAlignment="1">
      <alignment horizontal="center"/>
    </xf>
    <xf numFmtId="1" fontId="80" fillId="0" borderId="4" xfId="11" applyNumberFormat="1" applyFont="1" applyBorder="1" applyAlignment="1">
      <alignment horizontal="right"/>
    </xf>
    <xf numFmtId="1" fontId="64" fillId="0" borderId="4" xfId="11" applyNumberFormat="1" applyFont="1" applyBorder="1" applyAlignment="1">
      <alignment horizontal="center"/>
    </xf>
    <xf numFmtId="0" fontId="80" fillId="0" borderId="4" xfId="11" applyFont="1" applyBorder="1" applyAlignment="1"/>
    <xf numFmtId="0" fontId="64" fillId="0" borderId="4" xfId="11" applyFont="1" applyBorder="1" applyAlignment="1"/>
    <xf numFmtId="0" fontId="51" fillId="0" borderId="4" xfId="11" applyFont="1" applyBorder="1"/>
    <xf numFmtId="4" fontId="80" fillId="0" borderId="5" xfId="11" applyNumberFormat="1" applyFont="1" applyBorder="1"/>
    <xf numFmtId="0" fontId="60" fillId="0" borderId="0" xfId="11" applyFont="1" applyBorder="1"/>
    <xf numFmtId="0" fontId="4" fillId="0" borderId="0" xfId="11" applyBorder="1"/>
    <xf numFmtId="0" fontId="4" fillId="0" borderId="0" xfId="11" applyFill="1" applyBorder="1"/>
    <xf numFmtId="0" fontId="65" fillId="0" borderId="0" xfId="11" applyFont="1" applyFill="1" applyBorder="1" applyAlignment="1">
      <alignment horizontal="center"/>
    </xf>
    <xf numFmtId="164" fontId="82" fillId="0" borderId="0" xfId="11" applyNumberFormat="1" applyFont="1" applyFill="1" applyBorder="1" applyAlignment="1"/>
    <xf numFmtId="164" fontId="82" fillId="0" borderId="0" xfId="11" applyNumberFormat="1" applyFont="1" applyFill="1" applyBorder="1" applyAlignment="1">
      <alignment horizontal="center"/>
    </xf>
    <xf numFmtId="164" fontId="82" fillId="0" borderId="12" xfId="11" applyNumberFormat="1" applyFont="1" applyFill="1" applyBorder="1" applyAlignment="1">
      <alignment horizontal="center"/>
    </xf>
    <xf numFmtId="164" fontId="4" fillId="0" borderId="0" xfId="11" applyNumberFormat="1"/>
    <xf numFmtId="164" fontId="73" fillId="0" borderId="0" xfId="11" applyNumberFormat="1" applyFont="1" applyFill="1" applyBorder="1" applyAlignment="1"/>
    <xf numFmtId="164" fontId="4" fillId="0" borderId="0" xfId="11" applyNumberFormat="1" applyFill="1" applyBorder="1"/>
    <xf numFmtId="164" fontId="62" fillId="0" borderId="0" xfId="11" applyNumberFormat="1" applyFont="1" applyFill="1" applyBorder="1"/>
    <xf numFmtId="164" fontId="65" fillId="0" borderId="18" xfId="11" applyNumberFormat="1" applyFont="1" applyFill="1" applyBorder="1"/>
    <xf numFmtId="3" fontId="4" fillId="0" borderId="0" xfId="11" applyNumberFormat="1"/>
    <xf numFmtId="164" fontId="73" fillId="0" borderId="0" xfId="11" applyNumberFormat="1" applyFont="1"/>
    <xf numFmtId="0" fontId="65" fillId="0" borderId="0" xfId="11" applyFont="1" applyFill="1" applyBorder="1"/>
    <xf numFmtId="164" fontId="73" fillId="0" borderId="0" xfId="11" applyNumberFormat="1" applyFont="1" applyFill="1" applyBorder="1"/>
    <xf numFmtId="164" fontId="73" fillId="0" borderId="0" xfId="11" applyNumberFormat="1" applyFont="1" applyFill="1" applyBorder="1" applyAlignment="1">
      <alignment wrapText="1"/>
    </xf>
    <xf numFmtId="164" fontId="65" fillId="0" borderId="6" xfId="11" applyNumberFormat="1" applyFont="1" applyFill="1" applyBorder="1"/>
    <xf numFmtId="4" fontId="4" fillId="0" borderId="0" xfId="11" applyNumberFormat="1"/>
    <xf numFmtId="0" fontId="60" fillId="0" borderId="0" xfId="11" applyFont="1"/>
    <xf numFmtId="4" fontId="60" fillId="0" borderId="0" xfId="11" applyNumberFormat="1" applyFont="1"/>
    <xf numFmtId="4" fontId="0" fillId="0" borderId="0" xfId="0" applyNumberFormat="1"/>
    <xf numFmtId="0" fontId="66" fillId="0" borderId="0" xfId="12" applyFont="1" applyBorder="1"/>
    <xf numFmtId="164" fontId="3" fillId="0" borderId="0" xfId="12" applyNumberFormat="1" applyBorder="1"/>
    <xf numFmtId="164" fontId="3" fillId="3" borderId="0" xfId="12" applyNumberFormat="1" applyFill="1" applyBorder="1"/>
    <xf numFmtId="4" fontId="3" fillId="0" borderId="0" xfId="12" applyNumberFormat="1" applyBorder="1"/>
    <xf numFmtId="4" fontId="3" fillId="3" borderId="0" xfId="12" applyNumberFormat="1" applyFill="1" applyBorder="1"/>
    <xf numFmtId="1" fontId="3" fillId="0" borderId="0" xfId="12" applyNumberFormat="1" applyBorder="1"/>
    <xf numFmtId="1" fontId="3" fillId="3" borderId="0" xfId="12" applyNumberFormat="1" applyFill="1" applyBorder="1"/>
    <xf numFmtId="0" fontId="3" fillId="0" borderId="0" xfId="12"/>
    <xf numFmtId="0" fontId="3" fillId="0" borderId="0" xfId="12" applyBorder="1"/>
    <xf numFmtId="0" fontId="65" fillId="0" borderId="0" xfId="12" applyFont="1" applyBorder="1"/>
    <xf numFmtId="0" fontId="87" fillId="0" borderId="0" xfId="12" applyFont="1" applyBorder="1"/>
    <xf numFmtId="4" fontId="88" fillId="0" borderId="0" xfId="12" applyNumberFormat="1" applyFont="1" applyBorder="1"/>
    <xf numFmtId="0" fontId="90" fillId="10" borderId="21" xfId="12" applyFont="1" applyFill="1" applyBorder="1"/>
    <xf numFmtId="164" fontId="49" fillId="10" borderId="0" xfId="12" applyNumberFormat="1" applyFont="1" applyFill="1" applyBorder="1"/>
    <xf numFmtId="164" fontId="49" fillId="10" borderId="73" xfId="12" applyNumberFormat="1" applyFont="1" applyFill="1" applyBorder="1" applyAlignment="1">
      <alignment horizontal="center"/>
    </xf>
    <xf numFmtId="164" fontId="49" fillId="3" borderId="0" xfId="12" applyNumberFormat="1" applyFont="1" applyFill="1" applyBorder="1" applyAlignment="1">
      <alignment horizontal="center"/>
    </xf>
    <xf numFmtId="4" fontId="49" fillId="10" borderId="21" xfId="12" applyNumberFormat="1" applyFont="1" applyFill="1" applyBorder="1"/>
    <xf numFmtId="4" fontId="49" fillId="10" borderId="16" xfId="12" applyNumberFormat="1" applyFont="1" applyFill="1" applyBorder="1"/>
    <xf numFmtId="4" fontId="49" fillId="10" borderId="73" xfId="12" applyNumberFormat="1" applyFont="1" applyFill="1" applyBorder="1"/>
    <xf numFmtId="4" fontId="49" fillId="3" borderId="0" xfId="12" applyNumberFormat="1" applyFont="1" applyFill="1" applyBorder="1"/>
    <xf numFmtId="1" fontId="49" fillId="10" borderId="86" xfId="12" applyNumberFormat="1" applyFont="1" applyFill="1" applyBorder="1"/>
    <xf numFmtId="1" fontId="49" fillId="10" borderId="43" xfId="12" applyNumberFormat="1" applyFont="1" applyFill="1" applyBorder="1"/>
    <xf numFmtId="1" fontId="49" fillId="10" borderId="42" xfId="12" applyNumberFormat="1" applyFont="1" applyFill="1" applyBorder="1"/>
    <xf numFmtId="1" fontId="49" fillId="3" borderId="0" xfId="12" applyNumberFormat="1" applyFont="1" applyFill="1" applyBorder="1"/>
    <xf numFmtId="164" fontId="49" fillId="10" borderId="33" xfId="12" applyNumberFormat="1" applyFont="1" applyFill="1" applyBorder="1"/>
    <xf numFmtId="164" fontId="49" fillId="3" borderId="0" xfId="12" applyNumberFormat="1" applyFont="1" applyFill="1" applyBorder="1"/>
    <xf numFmtId="164" fontId="49" fillId="10" borderId="33" xfId="12" applyNumberFormat="1" applyFont="1" applyFill="1" applyBorder="1" applyAlignment="1">
      <alignment horizontal="center"/>
    </xf>
    <xf numFmtId="4" fontId="49" fillId="10" borderId="8" xfId="12" applyNumberFormat="1" applyFont="1" applyFill="1" applyBorder="1"/>
    <xf numFmtId="4" fontId="49" fillId="10" borderId="1" xfId="12" applyNumberFormat="1" applyFont="1" applyFill="1" applyBorder="1"/>
    <xf numFmtId="4" fontId="49" fillId="10" borderId="55" xfId="12" applyNumberFormat="1" applyFont="1" applyFill="1" applyBorder="1"/>
    <xf numFmtId="4" fontId="49" fillId="10" borderId="2" xfId="12" applyNumberFormat="1" applyFont="1" applyFill="1" applyBorder="1" applyAlignment="1">
      <alignment horizontal="center"/>
    </xf>
    <xf numFmtId="0" fontId="60" fillId="10" borderId="87" xfId="12" applyFont="1" applyFill="1" applyBorder="1"/>
    <xf numFmtId="1" fontId="65" fillId="10" borderId="4" xfId="6" applyNumberFormat="1" applyFont="1" applyFill="1" applyBorder="1"/>
    <xf numFmtId="1" fontId="90" fillId="10" borderId="88" xfId="6" applyNumberFormat="1" applyFont="1" applyFill="1" applyBorder="1" applyAlignment="1">
      <alignment horizontal="center"/>
    </xf>
    <xf numFmtId="1" fontId="90" fillId="3" borderId="0" xfId="6" applyNumberFormat="1" applyFont="1" applyFill="1" applyBorder="1" applyAlignment="1">
      <alignment horizontal="center"/>
    </xf>
    <xf numFmtId="4" fontId="65" fillId="10" borderId="89" xfId="6" applyNumberFormat="1" applyFont="1" applyFill="1" applyBorder="1" applyAlignment="1">
      <alignment horizontal="center"/>
    </xf>
    <xf numFmtId="4" fontId="65" fillId="10" borderId="90" xfId="6" applyNumberFormat="1" applyFont="1" applyFill="1" applyBorder="1" applyAlignment="1">
      <alignment horizontal="center"/>
    </xf>
    <xf numFmtId="4" fontId="65" fillId="10" borderId="91" xfId="6" applyNumberFormat="1" applyFont="1" applyFill="1" applyBorder="1" applyAlignment="1">
      <alignment horizontal="center"/>
    </xf>
    <xf numFmtId="4" fontId="65" fillId="3" borderId="0" xfId="6" applyNumberFormat="1" applyFont="1" applyFill="1" applyBorder="1" applyAlignment="1">
      <alignment horizontal="center"/>
    </xf>
    <xf numFmtId="1" fontId="65" fillId="10" borderId="34" xfId="6" applyNumberFormat="1" applyFont="1" applyFill="1" applyBorder="1" applyAlignment="1">
      <alignment horizontal="center"/>
    </xf>
    <xf numFmtId="1" fontId="65" fillId="3" borderId="0" xfId="6" applyNumberFormat="1" applyFont="1" applyFill="1" applyBorder="1" applyAlignment="1">
      <alignment horizontal="center"/>
    </xf>
    <xf numFmtId="1" fontId="65" fillId="10" borderId="34" xfId="6" applyNumberFormat="1" applyFont="1" applyFill="1" applyBorder="1"/>
    <xf numFmtId="1" fontId="65" fillId="3" borderId="0" xfId="6" applyNumberFormat="1" applyFont="1" applyFill="1" applyBorder="1"/>
    <xf numFmtId="4" fontId="65" fillId="10" borderId="5" xfId="6" applyNumberFormat="1" applyFont="1" applyFill="1" applyBorder="1" applyAlignment="1">
      <alignment horizontal="center"/>
    </xf>
    <xf numFmtId="0" fontId="91" fillId="0" borderId="51" xfId="12" applyFont="1" applyBorder="1"/>
    <xf numFmtId="0" fontId="92" fillId="0" borderId="17" xfId="12" applyFont="1" applyBorder="1"/>
    <xf numFmtId="0" fontId="92" fillId="0" borderId="92" xfId="12" applyFont="1" applyBorder="1"/>
    <xf numFmtId="0" fontId="92" fillId="3" borderId="0" xfId="12" applyFont="1" applyFill="1" applyBorder="1"/>
    <xf numFmtId="0" fontId="92" fillId="0" borderId="51" xfId="12" applyFont="1" applyBorder="1"/>
    <xf numFmtId="0" fontId="92" fillId="0" borderId="93" xfId="12" applyFont="1" applyBorder="1"/>
    <xf numFmtId="4" fontId="92" fillId="0" borderId="51" xfId="12" applyNumberFormat="1" applyFont="1" applyBorder="1"/>
    <xf numFmtId="4" fontId="92" fillId="0" borderId="92" xfId="12" applyNumberFormat="1" applyFont="1" applyBorder="1"/>
    <xf numFmtId="0" fontId="91" fillId="0" borderId="76" xfId="12" applyFont="1" applyBorder="1"/>
    <xf numFmtId="0" fontId="92" fillId="0" borderId="7" xfId="12" applyFont="1" applyBorder="1"/>
    <xf numFmtId="0" fontId="92" fillId="0" borderId="25" xfId="12" applyFont="1" applyBorder="1"/>
    <xf numFmtId="0" fontId="92" fillId="0" borderId="76" xfId="12" applyFont="1" applyBorder="1"/>
    <xf numFmtId="0" fontId="92" fillId="0" borderId="94" xfId="12" applyFont="1" applyBorder="1"/>
    <xf numFmtId="4" fontId="92" fillId="0" borderId="76" xfId="12" applyNumberFormat="1" applyFont="1" applyBorder="1"/>
    <xf numFmtId="4" fontId="92" fillId="0" borderId="7" xfId="12" applyNumberFormat="1" applyFont="1" applyBorder="1"/>
    <xf numFmtId="4" fontId="92" fillId="0" borderId="25" xfId="12" applyNumberFormat="1" applyFont="1" applyBorder="1"/>
    <xf numFmtId="4" fontId="92" fillId="3" borderId="0" xfId="12" applyNumberFormat="1" applyFont="1" applyFill="1" applyBorder="1"/>
    <xf numFmtId="4" fontId="92" fillId="0" borderId="17" xfId="12" applyNumberFormat="1" applyFont="1" applyBorder="1"/>
    <xf numFmtId="0" fontId="92" fillId="0" borderId="69" xfId="12" applyFont="1" applyBorder="1"/>
    <xf numFmtId="0" fontId="92" fillId="0" borderId="11" xfId="12" applyFont="1" applyBorder="1"/>
    <xf numFmtId="0" fontId="92" fillId="0" borderId="72" xfId="12" applyFont="1" applyBorder="1"/>
    <xf numFmtId="0" fontId="91" fillId="0" borderId="69" xfId="12" applyFont="1" applyBorder="1"/>
    <xf numFmtId="0" fontId="76" fillId="0" borderId="7" xfId="14" applyFont="1" applyBorder="1"/>
    <xf numFmtId="0" fontId="77" fillId="0" borderId="25" xfId="14" applyFont="1" applyBorder="1" applyAlignment="1">
      <alignment horizontal="left"/>
    </xf>
    <xf numFmtId="0" fontId="77" fillId="0" borderId="9" xfId="14" applyFont="1" applyBorder="1" applyAlignment="1">
      <alignment horizontal="center"/>
    </xf>
    <xf numFmtId="4" fontId="76" fillId="0" borderId="76" xfId="4" applyNumberFormat="1" applyFont="1" applyFill="1" applyBorder="1"/>
    <xf numFmtId="4" fontId="76" fillId="0" borderId="9" xfId="4" applyNumberFormat="1" applyFont="1" applyFill="1" applyBorder="1"/>
    <xf numFmtId="1" fontId="76" fillId="0" borderId="76" xfId="14" applyNumberFormat="1" applyFont="1" applyFill="1" applyBorder="1" applyAlignment="1">
      <alignment horizontal="right"/>
    </xf>
    <xf numFmtId="1" fontId="76" fillId="0" borderId="7" xfId="14" applyNumberFormat="1" applyFont="1" applyFill="1" applyBorder="1" applyAlignment="1">
      <alignment horizontal="right"/>
    </xf>
    <xf numFmtId="1" fontId="76" fillId="0" borderId="25" xfId="14" applyNumberFormat="1" applyFont="1" applyFill="1" applyBorder="1" applyAlignment="1">
      <alignment horizontal="right"/>
    </xf>
    <xf numFmtId="1" fontId="76" fillId="0" borderId="9" xfId="14" applyNumberFormat="1" applyFont="1" applyBorder="1" applyAlignment="1">
      <alignment horizontal="center"/>
    </xf>
    <xf numFmtId="0" fontId="76" fillId="0" borderId="94" xfId="14" applyFont="1" applyBorder="1" applyAlignment="1"/>
    <xf numFmtId="0" fontId="76" fillId="0" borderId="0" xfId="14" applyFont="1" applyBorder="1" applyAlignment="1"/>
    <xf numFmtId="0" fontId="75" fillId="0" borderId="94" xfId="14" applyFont="1" applyBorder="1"/>
    <xf numFmtId="164" fontId="76" fillId="0" borderId="76" xfId="14" applyNumberFormat="1" applyFont="1" applyBorder="1"/>
    <xf numFmtId="164" fontId="76" fillId="0" borderId="7" xfId="14" applyNumberFormat="1" applyFont="1" applyBorder="1"/>
    <xf numFmtId="4" fontId="76" fillId="0" borderId="76" xfId="4" applyNumberFormat="1" applyFont="1" applyBorder="1"/>
    <xf numFmtId="0" fontId="76" fillId="0" borderId="14" xfId="14" applyFont="1" applyBorder="1"/>
    <xf numFmtId="0" fontId="75" fillId="0" borderId="14" xfId="14" applyFont="1" applyBorder="1"/>
    <xf numFmtId="0" fontId="76" fillId="0" borderId="14" xfId="14" applyFont="1" applyFill="1" applyBorder="1"/>
    <xf numFmtId="4" fontId="76" fillId="0" borderId="9" xfId="4" applyNumberFormat="1" applyFont="1" applyBorder="1"/>
    <xf numFmtId="4" fontId="84" fillId="0" borderId="9" xfId="4" applyNumberFormat="1" applyFont="1" applyBorder="1"/>
    <xf numFmtId="0" fontId="77" fillId="0" borderId="14" xfId="14" applyFont="1" applyBorder="1"/>
    <xf numFmtId="0" fontId="92" fillId="0" borderId="89" xfId="12" applyFont="1" applyBorder="1"/>
    <xf numFmtId="0" fontId="77" fillId="0" borderId="90" xfId="14" applyFont="1" applyBorder="1"/>
    <xf numFmtId="0" fontId="77" fillId="0" borderId="91" xfId="14" applyFont="1" applyBorder="1" applyAlignment="1">
      <alignment horizontal="left"/>
    </xf>
    <xf numFmtId="4" fontId="76" fillId="0" borderId="89" xfId="4" applyNumberFormat="1" applyFont="1" applyBorder="1"/>
    <xf numFmtId="1" fontId="76" fillId="0" borderId="89" xfId="14" applyNumberFormat="1" applyFont="1" applyFill="1" applyBorder="1" applyAlignment="1">
      <alignment horizontal="right"/>
    </xf>
    <xf numFmtId="1" fontId="76" fillId="0" borderId="90" xfId="14" applyNumberFormat="1" applyFont="1" applyFill="1" applyBorder="1" applyAlignment="1">
      <alignment horizontal="right"/>
    </xf>
    <xf numFmtId="1" fontId="76" fillId="0" borderId="91" xfId="14" applyNumberFormat="1" applyFont="1" applyFill="1" applyBorder="1" applyAlignment="1">
      <alignment horizontal="right"/>
    </xf>
    <xf numFmtId="0" fontId="76" fillId="0" borderId="95" xfId="14" applyFont="1" applyBorder="1" applyAlignment="1"/>
    <xf numFmtId="0" fontId="75" fillId="0" borderId="95" xfId="14" applyFont="1" applyBorder="1"/>
    <xf numFmtId="164" fontId="76" fillId="0" borderId="89" xfId="14" applyNumberFormat="1" applyFont="1" applyBorder="1"/>
    <xf numFmtId="164" fontId="76" fillId="0" borderId="90" xfId="14" applyNumberFormat="1" applyFont="1" applyBorder="1"/>
    <xf numFmtId="4" fontId="92" fillId="0" borderId="91" xfId="12" applyNumberFormat="1" applyFont="1" applyBorder="1"/>
    <xf numFmtId="0" fontId="3" fillId="3" borderId="0" xfId="12" applyFill="1" applyBorder="1"/>
    <xf numFmtId="3" fontId="31" fillId="0" borderId="96" xfId="12" applyNumberFormat="1" applyFont="1" applyBorder="1" applyAlignment="1">
      <alignment horizontal="right"/>
    </xf>
    <xf numFmtId="0" fontId="31" fillId="3" borderId="0" xfId="12" applyFont="1" applyFill="1" applyBorder="1"/>
    <xf numFmtId="0" fontId="31" fillId="0" borderId="0" xfId="12" applyFont="1"/>
    <xf numFmtId="4" fontId="31" fillId="0" borderId="0" xfId="12" applyNumberFormat="1" applyFont="1"/>
    <xf numFmtId="4" fontId="31" fillId="0" borderId="6" xfId="12" applyNumberFormat="1" applyFont="1" applyBorder="1"/>
    <xf numFmtId="43" fontId="31" fillId="0" borderId="0" xfId="15" applyFont="1" applyAlignment="1">
      <alignment horizontal="right"/>
    </xf>
    <xf numFmtId="43" fontId="31" fillId="0" borderId="96" xfId="15" applyFont="1" applyBorder="1" applyAlignment="1">
      <alignment horizontal="right"/>
    </xf>
    <xf numFmtId="0" fontId="66" fillId="0" borderId="0" xfId="17" applyFont="1" applyBorder="1"/>
    <xf numFmtId="164" fontId="2" fillId="0" borderId="0" xfId="17" applyNumberFormat="1" applyBorder="1"/>
    <xf numFmtId="164" fontId="2" fillId="3" borderId="0" xfId="17" applyNumberFormat="1" applyFill="1" applyBorder="1"/>
    <xf numFmtId="4" fontId="2" fillId="0" borderId="0" xfId="17" applyNumberFormat="1" applyBorder="1"/>
    <xf numFmtId="4" fontId="2" fillId="3" borderId="0" xfId="17" applyNumberFormat="1" applyFill="1" applyBorder="1"/>
    <xf numFmtId="1" fontId="2" fillId="0" borderId="0" xfId="17" applyNumberFormat="1" applyBorder="1"/>
    <xf numFmtId="1" fontId="2" fillId="3" borderId="0" xfId="17" applyNumberFormat="1" applyFill="1" applyBorder="1"/>
    <xf numFmtId="0" fontId="2" fillId="0" borderId="0" xfId="17"/>
    <xf numFmtId="0" fontId="2" fillId="0" borderId="0" xfId="17" applyBorder="1"/>
    <xf numFmtId="0" fontId="65" fillId="0" borderId="0" xfId="17" applyFont="1" applyBorder="1"/>
    <xf numFmtId="0" fontId="87" fillId="0" borderId="0" xfId="17" applyFont="1" applyBorder="1"/>
    <xf numFmtId="4" fontId="88" fillId="0" borderId="0" xfId="17" applyNumberFormat="1" applyFont="1" applyBorder="1"/>
    <xf numFmtId="0" fontId="90" fillId="10" borderId="21" xfId="17" applyFont="1" applyFill="1" applyBorder="1"/>
    <xf numFmtId="164" fontId="49" fillId="10" borderId="0" xfId="17" applyNumberFormat="1" applyFont="1" applyFill="1" applyBorder="1"/>
    <xf numFmtId="164" fontId="49" fillId="10" borderId="73" xfId="17" applyNumberFormat="1" applyFont="1" applyFill="1" applyBorder="1" applyAlignment="1">
      <alignment horizontal="center"/>
    </xf>
    <xf numFmtId="164" fontId="49" fillId="3" borderId="0" xfId="17" applyNumberFormat="1" applyFont="1" applyFill="1" applyBorder="1" applyAlignment="1">
      <alignment horizontal="center"/>
    </xf>
    <xf numFmtId="4" fontId="49" fillId="3" borderId="0" xfId="17" applyNumberFormat="1" applyFont="1" applyFill="1" applyBorder="1"/>
    <xf numFmtId="1" fontId="49" fillId="10" borderId="86" xfId="17" applyNumberFormat="1" applyFont="1" applyFill="1" applyBorder="1"/>
    <xf numFmtId="1" fontId="49" fillId="10" borderId="43" xfId="17" applyNumberFormat="1" applyFont="1" applyFill="1" applyBorder="1"/>
    <xf numFmtId="1" fontId="49" fillId="10" borderId="42" xfId="17" applyNumberFormat="1" applyFont="1" applyFill="1" applyBorder="1"/>
    <xf numFmtId="1" fontId="49" fillId="3" borderId="0" xfId="17" applyNumberFormat="1" applyFont="1" applyFill="1" applyBorder="1"/>
    <xf numFmtId="164" fontId="49" fillId="10" borderId="33" xfId="17" applyNumberFormat="1" applyFont="1" applyFill="1" applyBorder="1"/>
    <xf numFmtId="164" fontId="49" fillId="3" borderId="0" xfId="17" applyNumberFormat="1" applyFont="1" applyFill="1" applyBorder="1"/>
    <xf numFmtId="164" fontId="49" fillId="10" borderId="33" xfId="17" applyNumberFormat="1" applyFont="1" applyFill="1" applyBorder="1" applyAlignment="1">
      <alignment horizontal="center"/>
    </xf>
    <xf numFmtId="4" fontId="49" fillId="10" borderId="82" xfId="17" applyNumberFormat="1" applyFont="1" applyFill="1" applyBorder="1" applyAlignment="1">
      <alignment horizontal="center"/>
    </xf>
    <xf numFmtId="0" fontId="60" fillId="10" borderId="87" xfId="17" applyFont="1" applyFill="1" applyBorder="1"/>
    <xf numFmtId="2" fontId="65" fillId="10" borderId="95" xfId="6" applyNumberFormat="1" applyFont="1" applyFill="1" applyBorder="1" applyAlignment="1">
      <alignment horizontal="center"/>
    </xf>
    <xf numFmtId="4" fontId="65" fillId="10" borderId="82" xfId="6" applyNumberFormat="1" applyFont="1" applyFill="1" applyBorder="1" applyAlignment="1">
      <alignment horizontal="center"/>
    </xf>
    <xf numFmtId="0" fontId="92" fillId="0" borderId="99" xfId="17" applyFont="1" applyBorder="1"/>
    <xf numFmtId="0" fontId="92" fillId="0" borderId="100" xfId="17" applyFont="1" applyBorder="1"/>
    <xf numFmtId="0" fontId="92" fillId="0" borderId="97" xfId="17" applyFont="1" applyBorder="1"/>
    <xf numFmtId="0" fontId="92" fillId="3" borderId="0" xfId="17" applyFont="1" applyFill="1" applyBorder="1"/>
    <xf numFmtId="43" fontId="92" fillId="0" borderId="99" xfId="19" applyFont="1" applyBorder="1"/>
    <xf numFmtId="43" fontId="92" fillId="0" borderId="100" xfId="19" applyFont="1" applyBorder="1"/>
    <xf numFmtId="43" fontId="92" fillId="0" borderId="97" xfId="19" applyFont="1" applyBorder="1"/>
    <xf numFmtId="0" fontId="92" fillId="0" borderId="101" xfId="17" applyFont="1" applyBorder="1"/>
    <xf numFmtId="0" fontId="92" fillId="0" borderId="93" xfId="17" applyFont="1" applyBorder="1"/>
    <xf numFmtId="4" fontId="92" fillId="0" borderId="51" xfId="17" applyNumberFormat="1" applyFont="1" applyBorder="1"/>
    <xf numFmtId="4" fontId="92" fillId="0" borderId="17" xfId="17" applyNumberFormat="1" applyFont="1" applyBorder="1"/>
    <xf numFmtId="4" fontId="92" fillId="0" borderId="25" xfId="17" applyNumberFormat="1" applyFont="1" applyBorder="1"/>
    <xf numFmtId="0" fontId="92" fillId="0" borderId="76" xfId="17" applyFont="1" applyBorder="1"/>
    <xf numFmtId="0" fontId="92" fillId="0" borderId="7" xfId="17" applyFont="1" applyBorder="1"/>
    <xf numFmtId="0" fontId="92" fillId="0" borderId="25" xfId="17" applyFont="1" applyBorder="1"/>
    <xf numFmtId="43" fontId="92" fillId="0" borderId="76" xfId="19" applyFont="1" applyBorder="1"/>
    <xf numFmtId="43" fontId="92" fillId="0" borderId="7" xfId="19" applyFont="1" applyBorder="1"/>
    <xf numFmtId="43" fontId="92" fillId="0" borderId="25" xfId="19" applyFont="1" applyBorder="1"/>
    <xf numFmtId="0" fontId="92" fillId="0" borderId="94" xfId="17" applyFont="1" applyBorder="1"/>
    <xf numFmtId="4" fontId="92" fillId="3" borderId="0" xfId="17" applyNumberFormat="1" applyFont="1" applyFill="1" applyBorder="1"/>
    <xf numFmtId="0" fontId="92" fillId="3" borderId="7" xfId="17" applyFont="1" applyFill="1" applyBorder="1"/>
    <xf numFmtId="0" fontId="92" fillId="3" borderId="25" xfId="17" applyFont="1" applyFill="1" applyBorder="1"/>
    <xf numFmtId="43" fontId="92" fillId="3" borderId="76" xfId="19" applyFont="1" applyFill="1" applyBorder="1"/>
    <xf numFmtId="43" fontId="92" fillId="3" borderId="7" xfId="19" applyFont="1" applyFill="1" applyBorder="1"/>
    <xf numFmtId="43" fontId="92" fillId="3" borderId="25" xfId="19" applyFont="1" applyFill="1" applyBorder="1"/>
    <xf numFmtId="0" fontId="92" fillId="3" borderId="76" xfId="17" applyFont="1" applyFill="1" applyBorder="1"/>
    <xf numFmtId="0" fontId="92" fillId="3" borderId="94" xfId="17" applyFont="1" applyFill="1" applyBorder="1"/>
    <xf numFmtId="4" fontId="92" fillId="3" borderId="51" xfId="17" applyNumberFormat="1" applyFont="1" applyFill="1" applyBorder="1"/>
    <xf numFmtId="4" fontId="92" fillId="3" borderId="17" xfId="17" applyNumberFormat="1" applyFont="1" applyFill="1" applyBorder="1"/>
    <xf numFmtId="4" fontId="92" fillId="3" borderId="25" xfId="17" applyNumberFormat="1" applyFont="1" applyFill="1" applyBorder="1"/>
    <xf numFmtId="0" fontId="92" fillId="3" borderId="93" xfId="17" applyFont="1" applyFill="1" applyBorder="1"/>
    <xf numFmtId="0" fontId="96" fillId="0" borderId="0" xfId="20" applyFont="1" applyBorder="1" applyAlignment="1">
      <alignment horizontal="center"/>
    </xf>
    <xf numFmtId="4" fontId="13" fillId="0" borderId="0" xfId="4" applyNumberFormat="1" applyFont="1" applyFill="1" applyBorder="1"/>
    <xf numFmtId="1" fontId="13" fillId="0" borderId="0" xfId="20" applyNumberFormat="1" applyFont="1" applyBorder="1" applyAlignment="1">
      <alignment horizontal="center"/>
    </xf>
    <xf numFmtId="0" fontId="13" fillId="0" borderId="0" xfId="20" applyFont="1" applyBorder="1" applyAlignment="1"/>
    <xf numFmtId="0" fontId="92" fillId="0" borderId="94" xfId="20" applyFont="1" applyBorder="1"/>
    <xf numFmtId="0" fontId="13" fillId="0" borderId="7" xfId="21" applyNumberFormat="1" applyFont="1" applyBorder="1" applyAlignment="1">
      <alignment horizontal="left" vertical="center"/>
    </xf>
    <xf numFmtId="0" fontId="96" fillId="0" borderId="25" xfId="20" applyFont="1" applyBorder="1" applyAlignment="1">
      <alignment horizontal="left"/>
    </xf>
    <xf numFmtId="43" fontId="13" fillId="0" borderId="76" xfId="19" applyFont="1" applyFill="1" applyBorder="1"/>
    <xf numFmtId="4" fontId="97" fillId="0" borderId="0" xfId="4" applyNumberFormat="1" applyFont="1" applyBorder="1"/>
    <xf numFmtId="0" fontId="92" fillId="0" borderId="76" xfId="17" applyNumberFormat="1" applyFont="1" applyBorder="1" applyAlignment="1">
      <alignment horizontal="right" vertical="center"/>
    </xf>
    <xf numFmtId="0" fontId="92" fillId="0" borderId="7" xfId="17" applyNumberFormat="1" applyFont="1" applyBorder="1" applyAlignment="1">
      <alignment horizontal="right" vertical="center"/>
    </xf>
    <xf numFmtId="0" fontId="92" fillId="0" borderId="25" xfId="17" applyNumberFormat="1" applyFont="1" applyBorder="1" applyAlignment="1">
      <alignment horizontal="right" vertical="center"/>
    </xf>
    <xf numFmtId="0" fontId="13" fillId="0" borderId="94" xfId="20" applyFont="1" applyBorder="1" applyAlignment="1"/>
    <xf numFmtId="43" fontId="13" fillId="0" borderId="76" xfId="19" applyFont="1" applyBorder="1"/>
    <xf numFmtId="4" fontId="13" fillId="0" borderId="0" xfId="4" applyNumberFormat="1" applyFont="1" applyBorder="1"/>
    <xf numFmtId="0" fontId="92" fillId="0" borderId="95" xfId="20" applyFont="1" applyBorder="1"/>
    <xf numFmtId="0" fontId="92" fillId="0" borderId="89" xfId="17" applyFont="1" applyBorder="1"/>
    <xf numFmtId="0" fontId="13" fillId="0" borderId="90" xfId="21" applyNumberFormat="1" applyFont="1" applyBorder="1" applyAlignment="1">
      <alignment horizontal="left" vertical="center"/>
    </xf>
    <xf numFmtId="0" fontId="96" fillId="0" borderId="91" xfId="20" applyFont="1" applyBorder="1" applyAlignment="1">
      <alignment horizontal="left"/>
    </xf>
    <xf numFmtId="0" fontId="92" fillId="0" borderId="89" xfId="17" applyNumberFormat="1" applyFont="1" applyBorder="1" applyAlignment="1">
      <alignment horizontal="right" vertical="center"/>
    </xf>
    <xf numFmtId="0" fontId="92" fillId="0" borderId="90" xfId="17" applyNumberFormat="1" applyFont="1" applyBorder="1" applyAlignment="1">
      <alignment horizontal="right" vertical="center"/>
    </xf>
    <xf numFmtId="0" fontId="92" fillId="0" borderId="91" xfId="17" applyNumberFormat="1" applyFont="1" applyBorder="1" applyAlignment="1">
      <alignment horizontal="right" vertical="center"/>
    </xf>
    <xf numFmtId="0" fontId="13" fillId="0" borderId="95" xfId="20" applyFont="1" applyBorder="1" applyAlignment="1"/>
    <xf numFmtId="0" fontId="92" fillId="0" borderId="0" xfId="17" applyFont="1"/>
    <xf numFmtId="166" fontId="98" fillId="0" borderId="96" xfId="19" applyNumberFormat="1" applyFont="1" applyBorder="1"/>
    <xf numFmtId="43" fontId="98" fillId="0" borderId="0" xfId="19" applyNumberFormat="1" applyFont="1" applyBorder="1"/>
    <xf numFmtId="43" fontId="98" fillId="0" borderId="96" xfId="19" applyNumberFormat="1" applyFont="1" applyBorder="1"/>
    <xf numFmtId="0" fontId="2" fillId="3" borderId="0" xfId="17" applyFill="1" applyBorder="1"/>
    <xf numFmtId="43" fontId="31" fillId="0" borderId="0" xfId="19" applyFont="1" applyAlignment="1">
      <alignment horizontal="right"/>
    </xf>
    <xf numFmtId="43" fontId="31" fillId="0" borderId="96" xfId="19" applyFont="1" applyBorder="1" applyAlignment="1">
      <alignment horizontal="right"/>
    </xf>
    <xf numFmtId="4" fontId="2" fillId="0" borderId="0" xfId="17" applyNumberFormat="1"/>
    <xf numFmtId="43" fontId="3" fillId="0" borderId="0" xfId="12" applyNumberFormat="1"/>
    <xf numFmtId="44" fontId="23" fillId="0" borderId="0" xfId="16" applyFont="1"/>
    <xf numFmtId="44" fontId="23" fillId="0" borderId="0" xfId="0" applyNumberFormat="1" applyFont="1"/>
    <xf numFmtId="44" fontId="0" fillId="0" borderId="0" xfId="0" applyNumberFormat="1"/>
    <xf numFmtId="43" fontId="2" fillId="0" borderId="0" xfId="17" applyNumberFormat="1"/>
    <xf numFmtId="43" fontId="4" fillId="0" borderId="0" xfId="11" applyNumberFormat="1"/>
    <xf numFmtId="167" fontId="3" fillId="0" borderId="0" xfId="12" applyNumberFormat="1"/>
    <xf numFmtId="167" fontId="2" fillId="0" borderId="0" xfId="17" applyNumberFormat="1"/>
    <xf numFmtId="168" fontId="3" fillId="0" borderId="0" xfId="12" applyNumberFormat="1"/>
    <xf numFmtId="0" fontId="0" fillId="0" borderId="0" xfId="0" applyBorder="1" applyAlignment="1">
      <alignment horizontal="center"/>
    </xf>
    <xf numFmtId="0" fontId="8" fillId="0" borderId="0" xfId="0" applyFont="1" applyFill="1" applyAlignment="1">
      <alignment vertical="center"/>
    </xf>
    <xf numFmtId="0" fontId="66" fillId="0" borderId="8" xfId="22" applyFont="1" applyBorder="1"/>
    <xf numFmtId="164" fontId="1" fillId="0" borderId="1" xfId="22" applyNumberFormat="1" applyBorder="1"/>
    <xf numFmtId="1" fontId="1" fillId="0" borderId="1" xfId="22" applyNumberFormat="1" applyBorder="1"/>
    <xf numFmtId="4" fontId="1" fillId="0" borderId="1" xfId="22" applyNumberFormat="1" applyBorder="1"/>
    <xf numFmtId="4" fontId="1" fillId="0" borderId="0" xfId="22" applyNumberFormat="1" applyBorder="1"/>
    <xf numFmtId="0" fontId="1" fillId="0" borderId="0" xfId="22"/>
    <xf numFmtId="0" fontId="1" fillId="0" borderId="9" xfId="22" applyBorder="1"/>
    <xf numFmtId="164" fontId="1" fillId="0" borderId="0" xfId="22" applyNumberFormat="1" applyBorder="1"/>
    <xf numFmtId="1" fontId="1" fillId="0" borderId="0" xfId="22" applyNumberFormat="1" applyBorder="1"/>
    <xf numFmtId="0" fontId="65" fillId="0" borderId="0" xfId="22" applyFont="1" applyBorder="1"/>
    <xf numFmtId="164" fontId="1" fillId="3" borderId="0" xfId="22" applyNumberFormat="1" applyFill="1" applyBorder="1"/>
    <xf numFmtId="4" fontId="1" fillId="3" borderId="0" xfId="22" applyNumberFormat="1" applyFill="1" applyBorder="1"/>
    <xf numFmtId="1" fontId="1" fillId="3" borderId="0" xfId="22" applyNumberFormat="1" applyFill="1" applyBorder="1"/>
    <xf numFmtId="0" fontId="87" fillId="0" borderId="0" xfId="22" applyFont="1" applyBorder="1"/>
    <xf numFmtId="4" fontId="88" fillId="0" borderId="0" xfId="22" applyNumberFormat="1" applyFont="1" applyBorder="1"/>
    <xf numFmtId="0" fontId="90" fillId="10" borderId="21" xfId="22" applyFont="1" applyFill="1" applyBorder="1"/>
    <xf numFmtId="164" fontId="49" fillId="10" borderId="0" xfId="22" applyNumberFormat="1" applyFont="1" applyFill="1" applyBorder="1"/>
    <xf numFmtId="164" fontId="49" fillId="10" borderId="73" xfId="22" applyNumberFormat="1" applyFont="1" applyFill="1" applyBorder="1" applyAlignment="1">
      <alignment horizontal="center"/>
    </xf>
    <xf numFmtId="164" fontId="49" fillId="3" borderId="0" xfId="22" applyNumberFormat="1" applyFont="1" applyFill="1" applyBorder="1" applyAlignment="1">
      <alignment horizontal="center"/>
    </xf>
    <xf numFmtId="4" fontId="49" fillId="3" borderId="0" xfId="22" applyNumberFormat="1" applyFont="1" applyFill="1" applyBorder="1"/>
    <xf numFmtId="1" fontId="49" fillId="10" borderId="86" xfId="22" applyNumberFormat="1" applyFont="1" applyFill="1" applyBorder="1"/>
    <xf numFmtId="1" fontId="49" fillId="10" borderId="43" xfId="22" applyNumberFormat="1" applyFont="1" applyFill="1" applyBorder="1"/>
    <xf numFmtId="1" fontId="49" fillId="10" borderId="42" xfId="22" applyNumberFormat="1" applyFont="1" applyFill="1" applyBorder="1"/>
    <xf numFmtId="1" fontId="49" fillId="3" borderId="0" xfId="22" applyNumberFormat="1" applyFont="1" applyFill="1" applyBorder="1"/>
    <xf numFmtId="164" fontId="49" fillId="10" borderId="33" xfId="22" applyNumberFormat="1" applyFont="1" applyFill="1" applyBorder="1"/>
    <xf numFmtId="164" fontId="49" fillId="3" borderId="0" xfId="22" applyNumberFormat="1" applyFont="1" applyFill="1" applyBorder="1"/>
    <xf numFmtId="164" fontId="49" fillId="10" borderId="33" xfId="22" applyNumberFormat="1" applyFont="1" applyFill="1" applyBorder="1" applyAlignment="1">
      <alignment horizontal="center"/>
    </xf>
    <xf numFmtId="4" fontId="49" fillId="10" borderId="82" xfId="22" applyNumberFormat="1" applyFont="1" applyFill="1" applyBorder="1" applyAlignment="1">
      <alignment horizontal="center"/>
    </xf>
    <xf numFmtId="0" fontId="60" fillId="10" borderId="21" xfId="22" applyFont="1" applyFill="1" applyBorder="1"/>
    <xf numFmtId="1" fontId="65" fillId="10" borderId="0" xfId="6" applyNumberFormat="1" applyFont="1" applyFill="1" applyBorder="1"/>
    <xf numFmtId="1" fontId="90" fillId="10" borderId="73" xfId="6" applyNumberFormat="1" applyFont="1" applyFill="1" applyBorder="1" applyAlignment="1">
      <alignment horizontal="center"/>
    </xf>
    <xf numFmtId="4" fontId="65" fillId="10" borderId="29" xfId="6" applyNumberFormat="1" applyFont="1" applyFill="1" applyBorder="1" applyAlignment="1">
      <alignment horizontal="center"/>
    </xf>
    <xf numFmtId="0" fontId="92" fillId="0" borderId="99" xfId="22" applyFont="1" applyBorder="1"/>
    <xf numFmtId="0" fontId="92" fillId="0" borderId="100" xfId="22" applyFont="1" applyBorder="1"/>
    <xf numFmtId="0" fontId="92" fillId="0" borderId="97" xfId="22" applyFont="1" applyBorder="1"/>
    <xf numFmtId="0" fontId="92" fillId="0" borderId="0" xfId="22" applyFont="1"/>
    <xf numFmtId="169" fontId="92" fillId="0" borderId="99" xfId="24" applyNumberFormat="1" applyFont="1" applyBorder="1"/>
    <xf numFmtId="169" fontId="92" fillId="0" borderId="100" xfId="24" applyNumberFormat="1" applyFont="1" applyBorder="1"/>
    <xf numFmtId="169" fontId="92" fillId="0" borderId="97" xfId="24" applyNumberFormat="1" applyFont="1" applyBorder="1"/>
    <xf numFmtId="169" fontId="92" fillId="0" borderId="0" xfId="24" applyNumberFormat="1" applyFont="1"/>
    <xf numFmtId="3" fontId="92" fillId="0" borderId="99" xfId="24" applyNumberFormat="1" applyFont="1" applyBorder="1"/>
    <xf numFmtId="3" fontId="92" fillId="0" borderId="100" xfId="24" applyNumberFormat="1" applyFont="1" applyBorder="1"/>
    <xf numFmtId="3" fontId="92" fillId="0" borderId="97" xfId="24" applyNumberFormat="1" applyFont="1" applyBorder="1"/>
    <xf numFmtId="169" fontId="92" fillId="0" borderId="101" xfId="24" applyNumberFormat="1" applyFont="1" applyBorder="1"/>
    <xf numFmtId="169" fontId="92" fillId="0" borderId="77" xfId="22" applyNumberFormat="1" applyFont="1" applyBorder="1"/>
    <xf numFmtId="0" fontId="92" fillId="0" borderId="76" xfId="22" applyFont="1" applyBorder="1"/>
    <xf numFmtId="0" fontId="92" fillId="0" borderId="7" xfId="22" applyFont="1" applyBorder="1"/>
    <xf numFmtId="0" fontId="92" fillId="0" borderId="25" xfId="22" applyFont="1" applyBorder="1"/>
    <xf numFmtId="164" fontId="92" fillId="0" borderId="0" xfId="22" applyNumberFormat="1" applyFont="1"/>
    <xf numFmtId="169" fontId="92" fillId="0" borderId="76" xfId="24" applyNumberFormat="1" applyFont="1" applyBorder="1"/>
    <xf numFmtId="169" fontId="92" fillId="0" borderId="7" xfId="24" applyNumberFormat="1" applyFont="1" applyBorder="1"/>
    <xf numFmtId="169" fontId="92" fillId="0" borderId="25" xfId="24" applyNumberFormat="1" applyFont="1" applyBorder="1"/>
    <xf numFmtId="3" fontId="92" fillId="0" borderId="76" xfId="24" applyNumberFormat="1" applyFont="1" applyBorder="1"/>
    <xf numFmtId="3" fontId="92" fillId="0" borderId="7" xfId="24" applyNumberFormat="1" applyFont="1" applyBorder="1"/>
    <xf numFmtId="3" fontId="92" fillId="0" borderId="25" xfId="24" applyNumberFormat="1" applyFont="1" applyBorder="1"/>
    <xf numFmtId="169" fontId="92" fillId="0" borderId="94" xfId="24" applyNumberFormat="1" applyFont="1" applyBorder="1"/>
    <xf numFmtId="169" fontId="92" fillId="0" borderId="82" xfId="22" applyNumberFormat="1" applyFont="1" applyBorder="1"/>
    <xf numFmtId="0" fontId="92" fillId="0" borderId="86" xfId="22" applyFont="1" applyBorder="1"/>
    <xf numFmtId="0" fontId="92" fillId="0" borderId="102" xfId="22" applyFont="1" applyBorder="1"/>
    <xf numFmtId="0" fontId="92" fillId="0" borderId="85" xfId="22" applyFont="1" applyBorder="1"/>
    <xf numFmtId="0" fontId="92" fillId="0" borderId="11" xfId="22" applyFont="1" applyBorder="1"/>
    <xf numFmtId="0" fontId="92" fillId="0" borderId="72" xfId="22" applyFont="1" applyBorder="1"/>
    <xf numFmtId="169" fontId="92" fillId="0" borderId="69" xfId="24" applyNumberFormat="1" applyFont="1" applyBorder="1"/>
    <xf numFmtId="169" fontId="92" fillId="0" borderId="11" xfId="24" applyNumberFormat="1" applyFont="1" applyBorder="1"/>
    <xf numFmtId="169" fontId="92" fillId="0" borderId="72" xfId="24" applyNumberFormat="1" applyFont="1" applyBorder="1"/>
    <xf numFmtId="3" fontId="92" fillId="0" borderId="69" xfId="24" applyNumberFormat="1" applyFont="1" applyBorder="1"/>
    <xf numFmtId="3" fontId="92" fillId="0" borderId="11" xfId="24" applyNumberFormat="1" applyFont="1" applyBorder="1"/>
    <xf numFmtId="3" fontId="92" fillId="0" borderId="72" xfId="24" applyNumberFormat="1" applyFont="1" applyBorder="1"/>
    <xf numFmtId="169" fontId="92" fillId="0" borderId="103" xfId="24" applyNumberFormat="1" applyFont="1" applyBorder="1"/>
    <xf numFmtId="0" fontId="96" fillId="0" borderId="25" xfId="25" applyFont="1" applyBorder="1" applyAlignment="1">
      <alignment horizontal="left"/>
    </xf>
    <xf numFmtId="43" fontId="13" fillId="0" borderId="76" xfId="26" applyFont="1" applyFill="1" applyBorder="1"/>
    <xf numFmtId="43" fontId="13" fillId="0" borderId="7" xfId="26" applyFont="1" applyFill="1" applyBorder="1"/>
    <xf numFmtId="43" fontId="13" fillId="0" borderId="25" xfId="26" applyFont="1" applyFill="1" applyBorder="1"/>
    <xf numFmtId="43" fontId="13" fillId="0" borderId="76" xfId="26" applyFont="1" applyBorder="1"/>
    <xf numFmtId="43" fontId="13" fillId="0" borderId="7" xfId="26" applyFont="1" applyBorder="1"/>
    <xf numFmtId="43" fontId="13" fillId="0" borderId="25" xfId="26" applyFont="1" applyBorder="1"/>
    <xf numFmtId="43" fontId="92" fillId="0" borderId="76" xfId="26" applyFont="1" applyBorder="1"/>
    <xf numFmtId="43" fontId="92" fillId="0" borderId="7" xfId="26" applyFont="1" applyBorder="1"/>
    <xf numFmtId="43" fontId="92" fillId="0" borderId="25" xfId="26" applyFont="1" applyBorder="1"/>
    <xf numFmtId="0" fontId="92" fillId="0" borderId="89" xfId="22" applyFont="1" applyBorder="1"/>
    <xf numFmtId="0" fontId="96" fillId="0" borderId="91" xfId="25" applyFont="1" applyBorder="1" applyAlignment="1">
      <alignment horizontal="left"/>
    </xf>
    <xf numFmtId="43" fontId="13" fillId="0" borderId="89" xfId="26" applyFont="1" applyBorder="1"/>
    <xf numFmtId="43" fontId="13" fillId="0" borderId="90" xfId="26" applyFont="1" applyBorder="1"/>
    <xf numFmtId="43" fontId="13" fillId="0" borderId="91" xfId="26" applyFont="1" applyBorder="1"/>
    <xf numFmtId="3" fontId="92" fillId="0" borderId="89" xfId="24" applyNumberFormat="1" applyFont="1" applyBorder="1"/>
    <xf numFmtId="3" fontId="92" fillId="0" borderId="90" xfId="24" applyNumberFormat="1" applyFont="1" applyBorder="1"/>
    <xf numFmtId="3" fontId="92" fillId="0" borderId="91" xfId="24" applyNumberFormat="1" applyFont="1" applyBorder="1"/>
    <xf numFmtId="169" fontId="92" fillId="0" borderId="95" xfId="24" applyNumberFormat="1" applyFont="1" applyBorder="1"/>
    <xf numFmtId="169" fontId="92" fillId="0" borderId="89" xfId="24" applyNumberFormat="1" applyFont="1" applyBorder="1"/>
    <xf numFmtId="169" fontId="92" fillId="0" borderId="90" xfId="24" applyNumberFormat="1" applyFont="1" applyBorder="1"/>
    <xf numFmtId="169" fontId="92" fillId="0" borderId="91" xfId="24" applyNumberFormat="1" applyFont="1" applyBorder="1"/>
    <xf numFmtId="169" fontId="92" fillId="0" borderId="104" xfId="22" applyNumberFormat="1" applyFont="1" applyBorder="1"/>
    <xf numFmtId="164" fontId="1" fillId="0" borderId="0" xfId="22" applyNumberFormat="1"/>
    <xf numFmtId="3" fontId="1" fillId="0" borderId="6" xfId="22" applyNumberFormat="1" applyBorder="1"/>
    <xf numFmtId="4" fontId="1" fillId="0" borderId="0" xfId="22" applyNumberFormat="1"/>
    <xf numFmtId="4" fontId="1" fillId="0" borderId="6" xfId="22" applyNumberFormat="1" applyBorder="1"/>
    <xf numFmtId="0" fontId="99" fillId="14" borderId="15" xfId="0" applyFont="1" applyFill="1" applyBorder="1" applyAlignment="1">
      <alignment horizontal="center"/>
    </xf>
    <xf numFmtId="0" fontId="99" fillId="14" borderId="0" xfId="0" applyFont="1" applyFill="1" applyBorder="1" applyAlignment="1">
      <alignment horizontal="center"/>
    </xf>
    <xf numFmtId="0" fontId="51" fillId="0" borderId="11" xfId="0" applyFont="1" applyBorder="1" applyAlignment="1">
      <alignment horizontal="center" vertical="center"/>
    </xf>
    <xf numFmtId="0" fontId="51" fillId="0" borderId="17" xfId="0" applyFont="1" applyBorder="1" applyAlignment="1">
      <alignment horizontal="center" vertical="center"/>
    </xf>
    <xf numFmtId="0" fontId="51" fillId="0" borderId="59" xfId="0" applyFont="1" applyBorder="1" applyAlignment="1">
      <alignment horizontal="left" vertical="justify"/>
    </xf>
    <xf numFmtId="0" fontId="51" fillId="0" borderId="60" xfId="0" applyFont="1" applyBorder="1" applyAlignment="1">
      <alignment horizontal="left" vertical="justify"/>
    </xf>
    <xf numFmtId="0" fontId="53" fillId="0" borderId="61" xfId="0" applyFont="1" applyBorder="1" applyAlignment="1">
      <alignment horizontal="right" vertical="center"/>
    </xf>
    <xf numFmtId="0" fontId="53" fillId="0" borderId="70" xfId="0" applyFont="1" applyBorder="1" applyAlignment="1">
      <alignment horizontal="right" vertical="center"/>
    </xf>
    <xf numFmtId="0" fontId="50" fillId="0" borderId="11" xfId="0" quotePrefix="1" applyFont="1" applyBorder="1" applyAlignment="1">
      <alignment horizontal="center" vertical="center" wrapText="1"/>
    </xf>
    <xf numFmtId="0" fontId="50" fillId="0" borderId="17" xfId="0" quotePrefix="1" applyFont="1" applyBorder="1" applyAlignment="1">
      <alignment horizontal="center" vertical="center" wrapText="1"/>
    </xf>
    <xf numFmtId="0" fontId="51" fillId="4" borderId="26" xfId="0" applyFont="1" applyFill="1" applyBorder="1" applyAlignment="1">
      <alignment horizontal="center" vertical="justify"/>
    </xf>
    <xf numFmtId="0" fontId="51" fillId="4" borderId="27" xfId="0" applyFont="1" applyFill="1" applyBorder="1" applyAlignment="1">
      <alignment horizontal="center" vertical="justify"/>
    </xf>
    <xf numFmtId="0" fontId="51" fillId="4" borderId="15" xfId="0" applyFont="1" applyFill="1" applyBorder="1" applyAlignment="1">
      <alignment horizontal="center" vertical="justify"/>
    </xf>
    <xf numFmtId="0" fontId="51" fillId="4" borderId="28" xfId="0" applyFont="1" applyFill="1" applyBorder="1" applyAlignment="1">
      <alignment horizontal="center" vertical="justify"/>
    </xf>
    <xf numFmtId="0" fontId="52" fillId="6" borderId="14" xfId="0" applyFont="1" applyFill="1" applyBorder="1" applyAlignment="1">
      <alignment horizontal="center" vertical="center"/>
    </xf>
    <xf numFmtId="0" fontId="52" fillId="6" borderId="18" xfId="0" applyFont="1" applyFill="1" applyBorder="1" applyAlignment="1">
      <alignment horizontal="center" vertical="center"/>
    </xf>
    <xf numFmtId="0" fontId="52" fillId="6" borderId="19" xfId="0" applyFont="1" applyFill="1" applyBorder="1" applyAlignment="1">
      <alignment horizontal="center" vertical="center"/>
    </xf>
    <xf numFmtId="0" fontId="41" fillId="9" borderId="11" xfId="0" applyFont="1" applyFill="1" applyBorder="1" applyAlignment="1">
      <alignment horizontal="center" vertical="center"/>
    </xf>
    <xf numFmtId="0" fontId="41" fillId="9" borderId="16" xfId="0" applyFont="1" applyFill="1" applyBorder="1" applyAlignment="1">
      <alignment horizontal="center" vertical="center"/>
    </xf>
    <xf numFmtId="0" fontId="41" fillId="0" borderId="0" xfId="0" applyFont="1" applyAlignment="1">
      <alignment horizontal="center"/>
    </xf>
    <xf numFmtId="0" fontId="41" fillId="9" borderId="23" xfId="0" applyFont="1" applyFill="1" applyBorder="1" applyAlignment="1">
      <alignment horizontal="center" vertical="center"/>
    </xf>
    <xf numFmtId="0" fontId="49" fillId="9" borderId="14" xfId="1" quotePrefix="1" applyFont="1" applyFill="1" applyBorder="1" applyAlignment="1">
      <alignment horizontal="center"/>
    </xf>
    <xf numFmtId="0" fontId="49" fillId="9" borderId="18" xfId="1" quotePrefix="1" applyFont="1" applyFill="1" applyBorder="1" applyAlignment="1">
      <alignment horizontal="center"/>
    </xf>
    <xf numFmtId="0" fontId="49" fillId="9" borderId="19" xfId="1" quotePrefix="1" applyFont="1" applyFill="1" applyBorder="1" applyAlignment="1">
      <alignment horizontal="center"/>
    </xf>
    <xf numFmtId="0" fontId="45" fillId="0" borderId="11" xfId="0" applyFont="1" applyBorder="1" applyAlignment="1">
      <alignment horizontal="center" vertical="justify"/>
    </xf>
    <xf numFmtId="0" fontId="45" fillId="0" borderId="17" xfId="0" applyFont="1" applyBorder="1" applyAlignment="1">
      <alignment horizontal="center" vertical="justify"/>
    </xf>
    <xf numFmtId="0" fontId="45" fillId="0" borderId="11" xfId="0" applyFont="1" applyBorder="1" applyAlignment="1">
      <alignment horizontal="center" vertical="center"/>
    </xf>
    <xf numFmtId="0" fontId="45" fillId="0" borderId="17" xfId="0" applyFont="1" applyBorder="1" applyAlignment="1">
      <alignment horizontal="center" vertical="center"/>
    </xf>
    <xf numFmtId="0" fontId="45" fillId="0" borderId="0" xfId="0" applyFont="1" applyAlignment="1">
      <alignment horizontal="left"/>
    </xf>
    <xf numFmtId="0" fontId="45" fillId="0" borderId="14" xfId="0" applyFont="1" applyBorder="1" applyAlignment="1">
      <alignment horizontal="center"/>
    </xf>
    <xf numFmtId="0" fontId="45" fillId="0" borderId="18" xfId="0" applyFont="1" applyBorder="1" applyAlignment="1">
      <alignment horizontal="center"/>
    </xf>
    <xf numFmtId="0" fontId="45" fillId="0" borderId="19" xfId="0" applyFont="1" applyBorder="1" applyAlignment="1">
      <alignment horizontal="center"/>
    </xf>
    <xf numFmtId="0" fontId="53" fillId="0" borderId="61" xfId="0" applyFont="1" applyBorder="1" applyAlignment="1">
      <alignment horizontal="right"/>
    </xf>
    <xf numFmtId="0" fontId="53" fillId="0" borderId="70" xfId="0" applyFont="1" applyBorder="1" applyAlignment="1">
      <alignment horizontal="right"/>
    </xf>
    <xf numFmtId="0" fontId="41" fillId="9" borderId="14" xfId="0" applyFont="1" applyFill="1" applyBorder="1" applyAlignment="1">
      <alignment horizontal="center"/>
    </xf>
    <xf numFmtId="0" fontId="41" fillId="9" borderId="18" xfId="0" applyFont="1" applyFill="1" applyBorder="1" applyAlignment="1">
      <alignment horizontal="center"/>
    </xf>
    <xf numFmtId="0" fontId="41" fillId="9" borderId="19" xfId="0" applyFont="1" applyFill="1" applyBorder="1" applyAlignment="1">
      <alignment horizontal="center"/>
    </xf>
    <xf numFmtId="0" fontId="10" fillId="8" borderId="0"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0" xfId="0" applyFont="1" applyFill="1" applyAlignment="1">
      <alignment horizontal="center" vertical="center"/>
    </xf>
    <xf numFmtId="0" fontId="10" fillId="3" borderId="69" xfId="0" quotePrefix="1"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62" xfId="0" applyFont="1" applyFill="1" applyBorder="1" applyAlignment="1">
      <alignment horizontal="center" vertical="center"/>
    </xf>
    <xf numFmtId="0" fontId="10" fillId="3" borderId="63" xfId="0" applyFont="1" applyFill="1" applyBorder="1" applyAlignment="1">
      <alignment horizontal="center" vertical="center"/>
    </xf>
    <xf numFmtId="0" fontId="10" fillId="3" borderId="64" xfId="0" applyFont="1" applyFill="1" applyBorder="1" applyAlignment="1">
      <alignment horizontal="center" vertical="center"/>
    </xf>
    <xf numFmtId="0" fontId="28" fillId="3" borderId="47"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18" fillId="3" borderId="47" xfId="0" applyFont="1" applyFill="1" applyBorder="1" applyAlignment="1">
      <alignment vertical="center" textRotation="255"/>
    </xf>
    <xf numFmtId="0" fontId="18" fillId="3" borderId="15" xfId="0" applyFont="1" applyFill="1" applyBorder="1" applyAlignment="1">
      <alignment vertical="center" textRotation="255"/>
    </xf>
    <xf numFmtId="0" fontId="18" fillId="3" borderId="13" xfId="0" applyFont="1" applyFill="1" applyBorder="1" applyAlignment="1">
      <alignment vertical="center" textRotation="255"/>
    </xf>
    <xf numFmtId="0" fontId="9" fillId="8" borderId="0" xfId="0" applyFont="1" applyFill="1" applyAlignment="1">
      <alignment horizontal="center" vertical="center"/>
    </xf>
    <xf numFmtId="0" fontId="37" fillId="3" borderId="48" xfId="0" quotePrefix="1" applyFont="1" applyFill="1" applyBorder="1" applyAlignment="1">
      <alignment horizontal="center" vertical="center" wrapText="1"/>
    </xf>
    <xf numFmtId="0" fontId="37" fillId="3" borderId="49" xfId="0" applyFont="1" applyFill="1" applyBorder="1" applyAlignment="1">
      <alignment horizontal="center" vertical="center" wrapText="1"/>
    </xf>
    <xf numFmtId="0" fontId="37" fillId="3" borderId="50" xfId="0" applyFont="1" applyFill="1" applyBorder="1" applyAlignment="1">
      <alignment horizontal="center" vertical="center" wrapText="1"/>
    </xf>
    <xf numFmtId="0" fontId="10" fillId="3" borderId="65" xfId="0" applyFont="1" applyFill="1" applyBorder="1" applyAlignment="1">
      <alignment horizontal="center" vertical="center"/>
    </xf>
    <xf numFmtId="0" fontId="10" fillId="3" borderId="66" xfId="0" applyFont="1" applyFill="1" applyBorder="1" applyAlignment="1">
      <alignment horizontal="center" vertical="center"/>
    </xf>
    <xf numFmtId="0" fontId="10" fillId="3" borderId="67" xfId="0" applyFont="1" applyFill="1" applyBorder="1" applyAlignment="1">
      <alignment horizontal="center" vertical="center"/>
    </xf>
    <xf numFmtId="0" fontId="36" fillId="3" borderId="2"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28" fillId="3" borderId="51" xfId="0" applyFont="1" applyFill="1" applyBorder="1" applyAlignment="1">
      <alignment horizontal="center" vertical="center" wrapText="1"/>
    </xf>
    <xf numFmtId="0" fontId="36" fillId="3" borderId="55" xfId="0" applyFont="1" applyFill="1" applyBorder="1" applyAlignment="1">
      <alignment horizontal="center" vertical="center" wrapText="1"/>
    </xf>
    <xf numFmtId="0" fontId="36" fillId="3" borderId="28" xfId="0" applyFont="1" applyFill="1" applyBorder="1" applyAlignment="1">
      <alignment horizontal="center" vertical="center" wrapText="1"/>
    </xf>
    <xf numFmtId="0" fontId="0" fillId="3" borderId="11" xfId="0" applyFill="1" applyBorder="1" applyAlignment="1">
      <alignment horizontal="center"/>
    </xf>
    <xf numFmtId="0" fontId="0" fillId="3" borderId="16" xfId="0" applyFill="1" applyBorder="1" applyAlignment="1">
      <alignment horizontal="center"/>
    </xf>
    <xf numFmtId="0" fontId="0" fillId="3" borderId="57" xfId="0" applyFill="1" applyBorder="1" applyAlignment="1">
      <alignment horizontal="center"/>
    </xf>
    <xf numFmtId="0" fontId="0" fillId="3" borderId="72" xfId="0" applyFill="1" applyBorder="1" applyAlignment="1">
      <alignment horizontal="center"/>
    </xf>
    <xf numFmtId="0" fontId="0" fillId="3" borderId="73" xfId="0" applyFill="1" applyBorder="1" applyAlignment="1">
      <alignment horizontal="center"/>
    </xf>
    <xf numFmtId="0" fontId="0" fillId="3" borderId="74" xfId="0" applyFill="1" applyBorder="1" applyAlignment="1">
      <alignment horizontal="center"/>
    </xf>
    <xf numFmtId="9" fontId="0" fillId="3" borderId="11" xfId="0" applyNumberFormat="1" applyFill="1" applyBorder="1" applyAlignment="1">
      <alignment horizontal="center"/>
    </xf>
    <xf numFmtId="0" fontId="30" fillId="3" borderId="58" xfId="0" applyFont="1" applyFill="1" applyBorder="1" applyAlignment="1">
      <alignment horizontal="center"/>
    </xf>
    <xf numFmtId="0" fontId="30" fillId="3" borderId="16" xfId="0" applyFont="1" applyFill="1" applyBorder="1" applyAlignment="1">
      <alignment horizontal="center"/>
    </xf>
    <xf numFmtId="0" fontId="30" fillId="3" borderId="57" xfId="0" applyFont="1" applyFill="1" applyBorder="1" applyAlignment="1">
      <alignment horizontal="center"/>
    </xf>
    <xf numFmtId="0" fontId="23" fillId="3" borderId="58" xfId="0" applyFont="1" applyFill="1" applyBorder="1" applyAlignment="1">
      <alignment horizontal="center"/>
    </xf>
    <xf numFmtId="0" fontId="23" fillId="3" borderId="16" xfId="0" applyFont="1" applyFill="1" applyBorder="1" applyAlignment="1">
      <alignment horizontal="center"/>
    </xf>
    <xf numFmtId="0" fontId="23" fillId="3" borderId="57" xfId="0" applyFont="1" applyFill="1" applyBorder="1" applyAlignment="1">
      <alignment horizontal="center"/>
    </xf>
    <xf numFmtId="0" fontId="23" fillId="3" borderId="75" xfId="0" applyFont="1" applyFill="1" applyBorder="1" applyAlignment="1">
      <alignment horizontal="center"/>
    </xf>
    <xf numFmtId="0" fontId="23" fillId="3" borderId="73" xfId="0" applyFont="1" applyFill="1" applyBorder="1" applyAlignment="1">
      <alignment horizontal="center"/>
    </xf>
    <xf numFmtId="0" fontId="23" fillId="3" borderId="74" xfId="0" applyFont="1" applyFill="1" applyBorder="1" applyAlignment="1">
      <alignment horizontal="center"/>
    </xf>
    <xf numFmtId="0" fontId="11" fillId="7" borderId="0" xfId="0" applyFont="1" applyFill="1" applyAlignment="1">
      <alignment horizontal="left"/>
    </xf>
    <xf numFmtId="0" fontId="0" fillId="7" borderId="0" xfId="0" applyFill="1" applyAlignment="1">
      <alignment horizontal="left"/>
    </xf>
    <xf numFmtId="0" fontId="30" fillId="3" borderId="75" xfId="0" applyFont="1" applyFill="1" applyBorder="1" applyAlignment="1">
      <alignment horizontal="center"/>
    </xf>
    <xf numFmtId="0" fontId="30" fillId="3" borderId="73" xfId="0" applyFont="1" applyFill="1" applyBorder="1" applyAlignment="1">
      <alignment horizontal="center"/>
    </xf>
    <xf numFmtId="0" fontId="30" fillId="3" borderId="74" xfId="0" applyFont="1" applyFill="1" applyBorder="1" applyAlignment="1">
      <alignment horizontal="center"/>
    </xf>
    <xf numFmtId="0" fontId="13" fillId="7" borderId="0" xfId="0" quotePrefix="1" applyFont="1" applyFill="1" applyAlignment="1">
      <alignment horizontal="left" vertical="justify"/>
    </xf>
    <xf numFmtId="0" fontId="13" fillId="7" borderId="0" xfId="0" applyFont="1" applyFill="1" applyAlignment="1">
      <alignment vertical="justify"/>
    </xf>
    <xf numFmtId="0" fontId="11" fillId="3" borderId="9" xfId="0" applyFont="1" applyFill="1" applyBorder="1" applyAlignment="1">
      <alignment horizontal="center"/>
    </xf>
    <xf numFmtId="0" fontId="0" fillId="3" borderId="0" xfId="0" applyFill="1" applyBorder="1" applyAlignment="1">
      <alignment horizontal="center"/>
    </xf>
    <xf numFmtId="3" fontId="38" fillId="3" borderId="11" xfId="1" applyNumberFormat="1" applyFont="1" applyFill="1" applyBorder="1" applyAlignment="1">
      <alignment horizontal="left" vertical="center" wrapText="1"/>
    </xf>
    <xf numFmtId="3" fontId="38" fillId="3" borderId="17" xfId="1" applyNumberFormat="1" applyFont="1" applyFill="1" applyBorder="1" applyAlignment="1">
      <alignment horizontal="left" vertical="center" wrapText="1"/>
    </xf>
    <xf numFmtId="3" fontId="38" fillId="3" borderId="16" xfId="1" applyNumberFormat="1" applyFont="1" applyFill="1" applyBorder="1" applyAlignment="1">
      <alignment horizontal="left" vertical="center" wrapText="1"/>
    </xf>
    <xf numFmtId="3" fontId="41" fillId="3" borderId="16" xfId="0" applyNumberFormat="1" applyFont="1" applyFill="1" applyBorder="1" applyAlignment="1">
      <alignment horizontal="left" vertical="center" wrapText="1"/>
    </xf>
    <xf numFmtId="3" fontId="41" fillId="3" borderId="17" xfId="0" applyNumberFormat="1" applyFont="1" applyFill="1" applyBorder="1" applyAlignment="1">
      <alignment horizontal="left" vertical="center" wrapText="1"/>
    </xf>
    <xf numFmtId="0" fontId="11" fillId="3" borderId="9" xfId="0" quotePrefix="1" applyFont="1" applyFill="1" applyBorder="1" applyAlignment="1">
      <alignment horizontal="center"/>
    </xf>
    <xf numFmtId="0" fontId="0" fillId="3" borderId="9" xfId="0" applyFill="1" applyBorder="1" applyAlignment="1">
      <alignment horizontal="center"/>
    </xf>
    <xf numFmtId="0" fontId="65" fillId="0" borderId="0" xfId="11" applyFont="1" applyFill="1" applyBorder="1" applyAlignment="1">
      <alignment horizontal="center"/>
    </xf>
    <xf numFmtId="164" fontId="73" fillId="0" borderId="0" xfId="11" applyNumberFormat="1" applyFont="1" applyFill="1" applyBorder="1" applyAlignment="1">
      <alignment horizontal="center"/>
    </xf>
    <xf numFmtId="164" fontId="61" fillId="0" borderId="0" xfId="11" applyNumberFormat="1" applyFont="1" applyFill="1" applyBorder="1" applyAlignment="1">
      <alignment horizontal="left" wrapText="1"/>
    </xf>
    <xf numFmtId="0" fontId="68" fillId="10" borderId="10" xfId="11" applyFont="1" applyFill="1" applyBorder="1" applyAlignment="1">
      <alignment horizontal="center" vertical="center" wrapText="1"/>
    </xf>
    <xf numFmtId="0" fontId="68" fillId="10" borderId="4" xfId="11" applyFont="1" applyFill="1" applyBorder="1" applyAlignment="1">
      <alignment horizontal="center" vertical="center" wrapText="1"/>
    </xf>
    <xf numFmtId="0" fontId="68" fillId="10" borderId="5" xfId="11" applyFont="1" applyFill="1" applyBorder="1" applyAlignment="1">
      <alignment horizontal="center" vertical="center" wrapText="1"/>
    </xf>
    <xf numFmtId="0" fontId="52" fillId="6" borderId="20" xfId="11" quotePrefix="1" applyFont="1" applyFill="1" applyBorder="1" applyAlignment="1">
      <alignment horizontal="center" vertical="center" wrapText="1"/>
    </xf>
    <xf numFmtId="0" fontId="52" fillId="6" borderId="21" xfId="11" quotePrefix="1" applyFont="1" applyFill="1" applyBorder="1" applyAlignment="1">
      <alignment horizontal="center" vertical="center" wrapText="1"/>
    </xf>
    <xf numFmtId="0" fontId="52" fillId="6" borderId="51" xfId="11" quotePrefix="1" applyFont="1" applyFill="1" applyBorder="1" applyAlignment="1">
      <alignment horizontal="center" vertical="center" wrapText="1"/>
    </xf>
    <xf numFmtId="0" fontId="69" fillId="2" borderId="47" xfId="11" applyFont="1" applyFill="1" applyBorder="1" applyAlignment="1">
      <alignment horizontal="center" vertical="center" wrapText="1"/>
    </xf>
    <xf numFmtId="0" fontId="69" fillId="2" borderId="1" xfId="11" applyFont="1" applyFill="1" applyBorder="1" applyAlignment="1">
      <alignment horizontal="center" vertical="center" wrapText="1"/>
    </xf>
    <xf numFmtId="0" fontId="70" fillId="2" borderId="48" xfId="11" quotePrefix="1" applyFont="1" applyFill="1" applyBorder="1" applyAlignment="1">
      <alignment horizontal="center" vertical="center"/>
    </xf>
    <xf numFmtId="0" fontId="70" fillId="2" borderId="49" xfId="11" quotePrefix="1" applyFont="1" applyFill="1" applyBorder="1" applyAlignment="1">
      <alignment horizontal="center" vertical="center"/>
    </xf>
    <xf numFmtId="0" fontId="70" fillId="2" borderId="77" xfId="11" quotePrefix="1" applyFont="1" applyFill="1" applyBorder="1" applyAlignment="1">
      <alignment horizontal="center" vertical="center"/>
    </xf>
    <xf numFmtId="0" fontId="52" fillId="6" borderId="78" xfId="11" quotePrefix="1" applyFont="1" applyFill="1" applyBorder="1" applyAlignment="1">
      <alignment horizontal="center" vertical="center" wrapText="1"/>
    </xf>
    <xf numFmtId="0" fontId="52" fillId="6" borderId="83" xfId="11" quotePrefix="1" applyFont="1" applyFill="1" applyBorder="1" applyAlignment="1">
      <alignment horizontal="center" vertical="center" wrapText="1"/>
    </xf>
    <xf numFmtId="0" fontId="52" fillId="6" borderId="79" xfId="11" applyFont="1" applyFill="1" applyBorder="1" applyAlignment="1">
      <alignment horizontal="center" vertical="center" wrapText="1"/>
    </xf>
    <xf numFmtId="0" fontId="52" fillId="6" borderId="84" xfId="11" applyFont="1" applyFill="1" applyBorder="1" applyAlignment="1">
      <alignment horizontal="center" vertical="center" wrapText="1"/>
    </xf>
    <xf numFmtId="0" fontId="41" fillId="6" borderId="80" xfId="11" applyFont="1" applyFill="1" applyBorder="1" applyAlignment="1">
      <alignment horizontal="center" vertical="center" wrapText="1"/>
    </xf>
    <xf numFmtId="0" fontId="41" fillId="6" borderId="18" xfId="11" applyFont="1" applyFill="1" applyBorder="1" applyAlignment="1">
      <alignment horizontal="center" vertical="center" wrapText="1"/>
    </xf>
    <xf numFmtId="0" fontId="41" fillId="6" borderId="81" xfId="11" applyFont="1" applyFill="1" applyBorder="1" applyAlignment="1">
      <alignment horizontal="center" vertical="center" wrapText="1"/>
    </xf>
    <xf numFmtId="1" fontId="62" fillId="5" borderId="48" xfId="11" applyNumberFormat="1" applyFont="1" applyFill="1" applyBorder="1" applyAlignment="1">
      <alignment horizontal="center"/>
    </xf>
    <xf numFmtId="1" fontId="62" fillId="5" borderId="49" xfId="11" applyNumberFormat="1" applyFont="1" applyFill="1" applyBorder="1" applyAlignment="1">
      <alignment horizontal="center"/>
    </xf>
    <xf numFmtId="1" fontId="62" fillId="5" borderId="50" xfId="11" applyNumberFormat="1" applyFont="1" applyFill="1" applyBorder="1" applyAlignment="1">
      <alignment horizontal="center"/>
    </xf>
    <xf numFmtId="164" fontId="62" fillId="5" borderId="55" xfId="11" applyNumberFormat="1" applyFont="1" applyFill="1" applyBorder="1" applyAlignment="1">
      <alignment horizontal="center" vertical="center" wrapText="1"/>
    </xf>
    <xf numFmtId="164" fontId="62" fillId="5" borderId="31" xfId="11" applyNumberFormat="1" applyFont="1" applyFill="1" applyBorder="1" applyAlignment="1">
      <alignment horizontal="center" vertical="center" wrapText="1"/>
    </xf>
    <xf numFmtId="0" fontId="52" fillId="6" borderId="14" xfId="11" applyFont="1" applyFill="1" applyBorder="1" applyAlignment="1">
      <alignment horizontal="center" vertical="center" wrapText="1"/>
    </xf>
    <xf numFmtId="0" fontId="52" fillId="6" borderId="18" xfId="11" applyFont="1" applyFill="1" applyBorder="1" applyAlignment="1">
      <alignment horizontal="center" vertical="center" wrapText="1"/>
    </xf>
    <xf numFmtId="0" fontId="52" fillId="6" borderId="82" xfId="11" applyFont="1" applyFill="1" applyBorder="1" applyAlignment="1">
      <alignment horizontal="center" vertical="center" wrapText="1"/>
    </xf>
    <xf numFmtId="0" fontId="66" fillId="10" borderId="62" xfId="12" applyFont="1" applyFill="1" applyBorder="1" applyAlignment="1">
      <alignment horizontal="center"/>
    </xf>
    <xf numFmtId="0" fontId="66" fillId="10" borderId="63" xfId="12" applyFont="1" applyFill="1" applyBorder="1" applyAlignment="1">
      <alignment horizontal="center"/>
    </xf>
    <xf numFmtId="0" fontId="66" fillId="10" borderId="64" xfId="12" applyFont="1" applyFill="1" applyBorder="1" applyAlignment="1">
      <alignment horizontal="center"/>
    </xf>
    <xf numFmtId="0" fontId="69" fillId="10" borderId="62" xfId="13" quotePrefix="1" applyFont="1" applyFill="1" applyBorder="1" applyAlignment="1">
      <alignment horizontal="center" vertical="center"/>
    </xf>
    <xf numFmtId="0" fontId="69" fillId="10" borderId="63" xfId="13" quotePrefix="1" applyFont="1" applyFill="1" applyBorder="1" applyAlignment="1">
      <alignment horizontal="center" vertical="center"/>
    </xf>
    <xf numFmtId="0" fontId="69" fillId="10" borderId="64" xfId="13" quotePrefix="1" applyFont="1" applyFill="1" applyBorder="1" applyAlignment="1">
      <alignment horizontal="center" vertical="center"/>
    </xf>
    <xf numFmtId="0" fontId="66" fillId="10" borderId="62" xfId="17" applyFont="1" applyFill="1" applyBorder="1" applyAlignment="1">
      <alignment horizontal="center"/>
    </xf>
    <xf numFmtId="0" fontId="66" fillId="10" borderId="63" xfId="17" applyFont="1" applyFill="1" applyBorder="1" applyAlignment="1">
      <alignment horizontal="center"/>
    </xf>
    <xf numFmtId="0" fontId="66" fillId="10" borderId="64" xfId="17" applyFont="1" applyFill="1" applyBorder="1" applyAlignment="1">
      <alignment horizontal="center"/>
    </xf>
    <xf numFmtId="0" fontId="69" fillId="10" borderId="20" xfId="18" quotePrefix="1" applyFont="1" applyFill="1" applyBorder="1" applyAlignment="1">
      <alignment horizontal="center" vertical="center"/>
    </xf>
    <xf numFmtId="0" fontId="69" fillId="10" borderId="22" xfId="18" quotePrefix="1" applyFont="1" applyFill="1" applyBorder="1" applyAlignment="1">
      <alignment horizontal="center" vertical="center"/>
    </xf>
    <xf numFmtId="0" fontId="69" fillId="10" borderId="97" xfId="18" quotePrefix="1" applyFont="1" applyFill="1" applyBorder="1" applyAlignment="1">
      <alignment horizontal="center" vertical="center"/>
    </xf>
    <xf numFmtId="4" fontId="49" fillId="10" borderId="98" xfId="17" applyNumberFormat="1" applyFont="1" applyFill="1" applyBorder="1" applyAlignment="1">
      <alignment horizontal="center"/>
    </xf>
    <xf numFmtId="4" fontId="49" fillId="10" borderId="49" xfId="17" applyNumberFormat="1" applyFont="1" applyFill="1" applyBorder="1" applyAlignment="1">
      <alignment horizontal="center"/>
    </xf>
    <xf numFmtId="4" fontId="49" fillId="10" borderId="77" xfId="17" applyNumberFormat="1" applyFont="1" applyFill="1" applyBorder="1" applyAlignment="1">
      <alignment horizontal="center"/>
    </xf>
    <xf numFmtId="0" fontId="66" fillId="10" borderId="62" xfId="22" applyFont="1" applyFill="1" applyBorder="1" applyAlignment="1">
      <alignment horizontal="center"/>
    </xf>
    <xf numFmtId="0" fontId="66" fillId="10" borderId="63" xfId="22" applyFont="1" applyFill="1" applyBorder="1" applyAlignment="1">
      <alignment horizontal="center"/>
    </xf>
    <xf numFmtId="0" fontId="66" fillId="10" borderId="64" xfId="22" applyFont="1" applyFill="1" applyBorder="1" applyAlignment="1">
      <alignment horizontal="center"/>
    </xf>
    <xf numFmtId="0" fontId="69" fillId="10" borderId="20" xfId="23" quotePrefix="1" applyFont="1" applyFill="1" applyBorder="1" applyAlignment="1">
      <alignment horizontal="center" vertical="center"/>
    </xf>
    <xf numFmtId="0" fontId="69" fillId="10" borderId="22" xfId="23" quotePrefix="1" applyFont="1" applyFill="1" applyBorder="1" applyAlignment="1">
      <alignment horizontal="center" vertical="center"/>
    </xf>
    <xf numFmtId="0" fontId="69" fillId="10" borderId="97" xfId="23" quotePrefix="1" applyFont="1" applyFill="1" applyBorder="1" applyAlignment="1">
      <alignment horizontal="center" vertical="center"/>
    </xf>
    <xf numFmtId="4" fontId="49" fillId="10" borderId="98" xfId="22" applyNumberFormat="1" applyFont="1" applyFill="1" applyBorder="1" applyAlignment="1">
      <alignment horizontal="center"/>
    </xf>
    <xf numFmtId="4" fontId="49" fillId="10" borderId="49" xfId="22" applyNumberFormat="1" applyFont="1" applyFill="1" applyBorder="1" applyAlignment="1">
      <alignment horizontal="center"/>
    </xf>
    <xf numFmtId="4" fontId="49" fillId="10" borderId="77" xfId="22" applyNumberFormat="1" applyFont="1" applyFill="1" applyBorder="1" applyAlignment="1">
      <alignment horizontal="center"/>
    </xf>
    <xf numFmtId="4" fontId="49" fillId="10" borderId="8" xfId="22" applyNumberFormat="1" applyFont="1" applyFill="1" applyBorder="1" applyAlignment="1">
      <alignment horizontal="center"/>
    </xf>
    <xf numFmtId="4" fontId="49" fillId="10" borderId="1" xfId="22" applyNumberFormat="1" applyFont="1" applyFill="1" applyBorder="1" applyAlignment="1">
      <alignment horizontal="center"/>
    </xf>
    <xf numFmtId="4" fontId="49" fillId="10" borderId="2" xfId="22" applyNumberFormat="1" applyFont="1" applyFill="1" applyBorder="1" applyAlignment="1">
      <alignment horizontal="center"/>
    </xf>
    <xf numFmtId="0" fontId="11" fillId="0" borderId="14"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0" borderId="27" xfId="0" applyFont="1" applyBorder="1" applyAlignment="1">
      <alignment horizontal="center" vertical="center"/>
    </xf>
    <xf numFmtId="0" fontId="11" fillId="0" borderId="45" xfId="0" applyFont="1" applyBorder="1" applyAlignment="1">
      <alignment horizontal="center" vertical="center"/>
    </xf>
    <xf numFmtId="0" fontId="11" fillId="8" borderId="0" xfId="0" applyFont="1" applyFill="1" applyAlignment="1">
      <alignment horizontal="left" vertical="top" wrapText="1"/>
    </xf>
    <xf numFmtId="4" fontId="0" fillId="0" borderId="15" xfId="0" applyNumberFormat="1" applyBorder="1" applyAlignment="1">
      <alignment horizontal="center" vertical="center"/>
    </xf>
    <xf numFmtId="0" fontId="0" fillId="0" borderId="15" xfId="0" applyBorder="1" applyAlignment="1">
      <alignment horizontal="center" vertical="center"/>
    </xf>
    <xf numFmtId="4" fontId="13" fillId="0" borderId="11" xfId="0" applyNumberFormat="1" applyFont="1" applyBorder="1" applyAlignment="1">
      <alignment horizontal="center" vertical="justify"/>
    </xf>
    <xf numFmtId="4" fontId="13" fillId="0" borderId="16" xfId="0" applyNumberFormat="1" applyFont="1" applyBorder="1" applyAlignment="1">
      <alignment horizontal="center" vertical="justify"/>
    </xf>
    <xf numFmtId="4" fontId="13" fillId="0" borderId="17" xfId="0" applyNumberFormat="1" applyFont="1" applyBorder="1" applyAlignment="1">
      <alignment horizontal="center" vertical="justify"/>
    </xf>
    <xf numFmtId="0" fontId="13" fillId="0" borderId="11"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35" fillId="2" borderId="14" xfId="0" quotePrefix="1" applyFont="1" applyFill="1" applyBorder="1" applyAlignment="1">
      <alignment horizontal="center" vertical="center"/>
    </xf>
    <xf numFmtId="0" fontId="35" fillId="2" borderId="18" xfId="0" applyFont="1" applyFill="1" applyBorder="1" applyAlignment="1">
      <alignment horizontal="center" vertical="center"/>
    </xf>
    <xf numFmtId="0" fontId="35" fillId="2" borderId="19" xfId="0" applyFont="1" applyFill="1" applyBorder="1" applyAlignment="1">
      <alignment horizontal="center" vertical="center"/>
    </xf>
    <xf numFmtId="0" fontId="17" fillId="5" borderId="14" xfId="0" quotePrefix="1"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52" xfId="0" applyFont="1" applyFill="1" applyBorder="1" applyAlignment="1">
      <alignment horizontal="center" vertical="center" wrapText="1"/>
    </xf>
    <xf numFmtId="0" fontId="17" fillId="5" borderId="53"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20" fillId="0" borderId="0" xfId="0" applyFont="1" applyBorder="1" applyAlignment="1" applyProtection="1">
      <alignment horizontal="center"/>
      <protection locked="0"/>
    </xf>
    <xf numFmtId="0" fontId="11" fillId="5" borderId="14"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9" fontId="0" fillId="0" borderId="7" xfId="0" applyNumberFormat="1" applyBorder="1" applyAlignment="1">
      <alignment horizontal="center"/>
    </xf>
    <xf numFmtId="0" fontId="0" fillId="0" borderId="7" xfId="0" applyBorder="1" applyAlignment="1">
      <alignment horizontal="center"/>
    </xf>
    <xf numFmtId="0" fontId="11" fillId="0" borderId="9"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0" fillId="3" borderId="14"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8" borderId="0" xfId="0" quotePrefix="1" applyFont="1" applyFill="1" applyAlignment="1">
      <alignment horizontal="left" vertical="center" wrapText="1"/>
    </xf>
    <xf numFmtId="0" fontId="10" fillId="8" borderId="0" xfId="0" applyFont="1" applyFill="1" applyAlignment="1">
      <alignment horizontal="justify" vertical="center" wrapText="1"/>
    </xf>
    <xf numFmtId="0" fontId="10" fillId="8" borderId="0" xfId="0" applyFont="1" applyFill="1" applyAlignment="1">
      <alignment horizontal="justify" vertical="center"/>
    </xf>
    <xf numFmtId="0" fontId="8" fillId="3" borderId="14"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49" fillId="2" borderId="14" xfId="0" quotePrefix="1" applyFont="1" applyFill="1" applyBorder="1" applyAlignment="1">
      <alignment horizontal="center"/>
    </xf>
    <xf numFmtId="0" fontId="49" fillId="2" borderId="19" xfId="0" applyFont="1" applyFill="1" applyBorder="1" applyAlignment="1">
      <alignment horizontal="center"/>
    </xf>
    <xf numFmtId="3" fontId="31" fillId="3" borderId="16" xfId="1" applyNumberFormat="1" applyFont="1" applyFill="1" applyBorder="1" applyAlignment="1">
      <alignment horizontal="justify"/>
    </xf>
    <xf numFmtId="4" fontId="0" fillId="0" borderId="26" xfId="0" applyNumberFormat="1" applyBorder="1" applyAlignment="1">
      <alignment horizontal="center" vertical="center"/>
    </xf>
    <xf numFmtId="4" fontId="0" fillId="0" borderId="12" xfId="0" applyNumberFormat="1" applyBorder="1" applyAlignment="1">
      <alignment horizontal="center" vertical="center"/>
    </xf>
    <xf numFmtId="4" fontId="0" fillId="0" borderId="27" xfId="0" applyNumberFormat="1" applyBorder="1" applyAlignment="1">
      <alignment horizontal="center" vertical="center"/>
    </xf>
    <xf numFmtId="4" fontId="0" fillId="0" borderId="13" xfId="0" applyNumberFormat="1" applyBorder="1" applyAlignment="1">
      <alignment horizontal="center" vertical="center"/>
    </xf>
    <xf numFmtId="4" fontId="0" fillId="0" borderId="43" xfId="0" applyNumberFormat="1" applyBorder="1" applyAlignment="1">
      <alignment horizontal="center" vertical="center"/>
    </xf>
    <xf numFmtId="4" fontId="0" fillId="0" borderId="45" xfId="0" applyNumberFormat="1" applyBorder="1" applyAlignment="1">
      <alignment horizontal="center" vertical="center"/>
    </xf>
    <xf numFmtId="4" fontId="11" fillId="0" borderId="14"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1" fillId="0" borderId="11"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9" fillId="3" borderId="14" xfId="0" applyFont="1" applyFill="1" applyBorder="1" applyAlignment="1">
      <alignment horizontal="center"/>
    </xf>
    <xf numFmtId="0" fontId="9" fillId="3" borderId="18" xfId="0" applyFont="1" applyFill="1" applyBorder="1" applyAlignment="1">
      <alignment horizontal="center"/>
    </xf>
    <xf numFmtId="0" fontId="9" fillId="3" borderId="19" xfId="0" applyFont="1" applyFill="1" applyBorder="1" applyAlignment="1">
      <alignment horizontal="center"/>
    </xf>
    <xf numFmtId="0" fontId="15" fillId="3" borderId="21"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3" xfId="0" applyFont="1" applyFill="1" applyBorder="1" applyAlignment="1">
      <alignment horizontal="center" vertical="center" wrapText="1"/>
    </xf>
    <xf numFmtId="0" fontId="34" fillId="3" borderId="42" xfId="0" applyFont="1" applyFill="1" applyBorder="1" applyAlignment="1">
      <alignment horizontal="center" vertical="center" wrapText="1"/>
    </xf>
    <xf numFmtId="0" fontId="27" fillId="3" borderId="13" xfId="0" applyFont="1" applyFill="1" applyBorder="1" applyAlignment="1">
      <alignment horizontal="center"/>
    </xf>
    <xf numFmtId="0" fontId="27" fillId="3" borderId="43" xfId="0" applyFont="1" applyFill="1" applyBorder="1" applyAlignment="1">
      <alignment horizontal="center"/>
    </xf>
    <xf numFmtId="0" fontId="27" fillId="3" borderId="45" xfId="0" applyFont="1" applyFill="1" applyBorder="1" applyAlignment="1">
      <alignment horizontal="center"/>
    </xf>
    <xf numFmtId="0" fontId="10" fillId="3" borderId="14" xfId="0" quotePrefix="1" applyFont="1" applyFill="1" applyBorder="1" applyAlignment="1">
      <alignment horizontal="center" vertical="center" wrapText="1"/>
    </xf>
    <xf numFmtId="0" fontId="12" fillId="11"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85" fillId="0" borderId="0" xfId="0" applyFont="1" applyFill="1" applyAlignment="1">
      <alignment horizontal="left" vertical="center" wrapText="1"/>
    </xf>
    <xf numFmtId="0" fontId="8" fillId="0" borderId="0" xfId="0" applyFont="1" applyFill="1" applyAlignment="1">
      <alignment vertical="center"/>
    </xf>
    <xf numFmtId="0" fontId="85" fillId="0" borderId="0" xfId="0" applyFont="1" applyFill="1" applyAlignment="1">
      <alignment vertical="center"/>
    </xf>
    <xf numFmtId="0" fontId="9" fillId="0" borderId="0" xfId="0" applyFont="1" applyFill="1" applyAlignment="1">
      <alignment horizontal="center" vertical="center"/>
    </xf>
    <xf numFmtId="4" fontId="51" fillId="2" borderId="7" xfId="0" applyNumberFormat="1" applyFont="1" applyFill="1" applyBorder="1" applyAlignment="1">
      <alignment horizontal="right" vertical="center"/>
    </xf>
    <xf numFmtId="4" fontId="31" fillId="2" borderId="7" xfId="0" applyNumberFormat="1" applyFont="1" applyFill="1" applyBorder="1" applyAlignment="1">
      <alignment horizontal="right" vertical="center"/>
    </xf>
    <xf numFmtId="4" fontId="24" fillId="0" borderId="0" xfId="0" applyNumberFormat="1" applyFont="1" applyAlignment="1">
      <alignment horizontal="right"/>
    </xf>
    <xf numFmtId="4" fontId="55" fillId="0" borderId="6" xfId="0" applyNumberFormat="1" applyFont="1" applyBorder="1" applyAlignment="1">
      <alignment horizontal="right"/>
    </xf>
    <xf numFmtId="0" fontId="45" fillId="0" borderId="0" xfId="0" applyFont="1" applyBorder="1" applyAlignment="1">
      <alignment horizontal="center"/>
    </xf>
    <xf numFmtId="0" fontId="51" fillId="0" borderId="0" xfId="0" applyFont="1" applyBorder="1" applyAlignment="1">
      <alignment horizontal="left"/>
    </xf>
  </cellXfs>
  <cellStyles count="27">
    <cellStyle name="Custom - Modelo8" xfId="9"/>
    <cellStyle name="Millares" xfId="3" builtinId="3"/>
    <cellStyle name="Millares 2" xfId="7"/>
    <cellStyle name="Millares 3" xfId="15"/>
    <cellStyle name="Millares 4" xfId="19"/>
    <cellStyle name="Millares 5" xfId="26"/>
    <cellStyle name="Moneda" xfId="16" builtinId="4"/>
    <cellStyle name="Moneda 2" xfId="4"/>
    <cellStyle name="Moneda 3" xfId="24"/>
    <cellStyle name="Normal" xfId="0" builtinId="0"/>
    <cellStyle name="Normal 2" xfId="1"/>
    <cellStyle name="Normal 2 2" xfId="21"/>
    <cellStyle name="Normal 3" xfId="5"/>
    <cellStyle name="Normal 4" xfId="8"/>
    <cellStyle name="Normal 5" xfId="10"/>
    <cellStyle name="Normal 5 2" xfId="13"/>
    <cellStyle name="Normal 5 3" xfId="18"/>
    <cellStyle name="Normal 5 4" xfId="23"/>
    <cellStyle name="Normal 6" xfId="11"/>
    <cellStyle name="Normal 6 2" xfId="14"/>
    <cellStyle name="Normal 6 3" xfId="20"/>
    <cellStyle name="Normal 6 4" xfId="25"/>
    <cellStyle name="Normal 7" xfId="12"/>
    <cellStyle name="Normal 8" xfId="17"/>
    <cellStyle name="Normal 9" xfId="22"/>
    <cellStyle name="Normal_sep_aca(1) 2" xfId="6"/>
    <cellStyle name="Porcentaje" xfId="2" builtinId="5"/>
  </cellStyles>
  <dxfs count="0"/>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0</xdr:row>
      <xdr:rowOff>38099</xdr:rowOff>
    </xdr:from>
    <xdr:to>
      <xdr:col>1</xdr:col>
      <xdr:colOff>647700</xdr:colOff>
      <xdr:row>3</xdr:row>
      <xdr:rowOff>152399</xdr:rowOff>
    </xdr:to>
    <xdr:pic>
      <xdr:nvPicPr>
        <xdr:cNvPr id="2" name="1 Imagen" descr="escudo.png"/>
        <xdr:cNvPicPr>
          <a:picLocks noChangeAspect="1"/>
        </xdr:cNvPicPr>
      </xdr:nvPicPr>
      <xdr:blipFill>
        <a:blip xmlns:r="http://schemas.openxmlformats.org/officeDocument/2006/relationships" r:embed="rId1" cstate="print"/>
        <a:stretch>
          <a:fillRect/>
        </a:stretch>
      </xdr:blipFill>
      <xdr:spPr>
        <a:xfrm>
          <a:off x="590550" y="38099"/>
          <a:ext cx="876300" cy="695325"/>
        </a:xfrm>
        <a:prstGeom prst="rect">
          <a:avLst/>
        </a:prstGeom>
      </xdr:spPr>
    </xdr:pic>
    <xdr:clientData/>
  </xdr:twoCellAnchor>
  <xdr:twoCellAnchor>
    <xdr:from>
      <xdr:col>2</xdr:col>
      <xdr:colOff>1247775</xdr:colOff>
      <xdr:row>69</xdr:row>
      <xdr:rowOff>0</xdr:rowOff>
    </xdr:from>
    <xdr:to>
      <xdr:col>5</xdr:col>
      <xdr:colOff>436936</xdr:colOff>
      <xdr:row>71</xdr:row>
      <xdr:rowOff>28403</xdr:rowOff>
    </xdr:to>
    <xdr:sp macro="" textlink="">
      <xdr:nvSpPr>
        <xdr:cNvPr id="5" name="4 CuadroTexto"/>
        <xdr:cNvSpPr txBox="1"/>
      </xdr:nvSpPr>
      <xdr:spPr>
        <a:xfrm>
          <a:off x="2847975" y="14220825"/>
          <a:ext cx="3056311" cy="371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MTRO.</a:t>
          </a:r>
          <a:r>
            <a:rPr lang="es-MX" sz="800" b="0" i="0" u="none" strike="noStrike" baseline="0">
              <a:solidFill>
                <a:schemeClr val="dk1"/>
              </a:solidFill>
              <a:latin typeface="Arial" pitchFamily="34" charset="0"/>
              <a:ea typeface="+mn-ea"/>
              <a:cs typeface="Arial" pitchFamily="34" charset="0"/>
            </a:rPr>
            <a:t> ROBERTO CARLOS ZAMUDIO CORNEJO</a:t>
          </a: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JEFE</a:t>
          </a:r>
          <a:r>
            <a:rPr lang="es-MX" sz="800" b="0" i="0" u="none" strike="noStrike" baseline="0">
              <a:solidFill>
                <a:schemeClr val="dk1"/>
              </a:solidFill>
              <a:latin typeface="Arial" pitchFamily="34" charset="0"/>
              <a:ea typeface="+mn-ea"/>
              <a:cs typeface="Arial" pitchFamily="34" charset="0"/>
            </a:rPr>
            <a:t> DE LA UNIDAD DE PRESUPUESTO Y FINANZAS</a:t>
          </a:r>
          <a:endParaRPr lang="es-MX" sz="800">
            <a:latin typeface="Arial" pitchFamily="34" charset="0"/>
            <a:cs typeface="Arial" pitchFamily="34" charset="0"/>
          </a:endParaRPr>
        </a:p>
      </xdr:txBody>
    </xdr:sp>
    <xdr:clientData/>
  </xdr:twoCellAnchor>
  <xdr:twoCellAnchor>
    <xdr:from>
      <xdr:col>2</xdr:col>
      <xdr:colOff>1343025</xdr:colOff>
      <xdr:row>68</xdr:row>
      <xdr:rowOff>161927</xdr:rowOff>
    </xdr:from>
    <xdr:to>
      <xdr:col>6</xdr:col>
      <xdr:colOff>104775</xdr:colOff>
      <xdr:row>69</xdr:row>
      <xdr:rowOff>0</xdr:rowOff>
    </xdr:to>
    <xdr:cxnSp macro="">
      <xdr:nvCxnSpPr>
        <xdr:cNvPr id="7" name="6 Conector recto"/>
        <xdr:cNvCxnSpPr/>
      </xdr:nvCxnSpPr>
      <xdr:spPr>
        <a:xfrm flipV="1">
          <a:off x="2943225" y="14211302"/>
          <a:ext cx="3409950" cy="95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866775</xdr:colOff>
      <xdr:row>69</xdr:row>
      <xdr:rowOff>9525</xdr:rowOff>
    </xdr:from>
    <xdr:to>
      <xdr:col>16</xdr:col>
      <xdr:colOff>638175</xdr:colOff>
      <xdr:row>71</xdr:row>
      <xdr:rowOff>165391</xdr:rowOff>
    </xdr:to>
    <xdr:sp macro="" textlink="">
      <xdr:nvSpPr>
        <xdr:cNvPr id="12" name="11 CuadroTexto"/>
        <xdr:cNvSpPr txBox="1"/>
      </xdr:nvSpPr>
      <xdr:spPr>
        <a:xfrm>
          <a:off x="12630150" y="14230350"/>
          <a:ext cx="2409825" cy="498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C.P.C BERNARDO HERNÁNDEZ CORTEZ</a:t>
          </a: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CONTADOR</a:t>
          </a:r>
          <a:endParaRPr lang="es-MX" sz="800">
            <a:latin typeface="Arial" pitchFamily="34" charset="0"/>
            <a:cs typeface="Arial" pitchFamily="34" charset="0"/>
          </a:endParaRPr>
        </a:p>
      </xdr:txBody>
    </xdr:sp>
    <xdr:clientData/>
  </xdr:twoCellAnchor>
  <xdr:twoCellAnchor>
    <xdr:from>
      <xdr:col>13</xdr:col>
      <xdr:colOff>590550</xdr:colOff>
      <xdr:row>68</xdr:row>
      <xdr:rowOff>152400</xdr:rowOff>
    </xdr:from>
    <xdr:to>
      <xdr:col>17</xdr:col>
      <xdr:colOff>314325</xdr:colOff>
      <xdr:row>68</xdr:row>
      <xdr:rowOff>152400</xdr:rowOff>
    </xdr:to>
    <xdr:cxnSp macro="">
      <xdr:nvCxnSpPr>
        <xdr:cNvPr id="13" name="12 Conector recto"/>
        <xdr:cNvCxnSpPr/>
      </xdr:nvCxnSpPr>
      <xdr:spPr>
        <a:xfrm>
          <a:off x="12353925" y="14201775"/>
          <a:ext cx="3219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9525</xdr:colOff>
      <xdr:row>5</xdr:row>
      <xdr:rowOff>38101</xdr:rowOff>
    </xdr:from>
    <xdr:to>
      <xdr:col>27</xdr:col>
      <xdr:colOff>742950</xdr:colOff>
      <xdr:row>5</xdr:row>
      <xdr:rowOff>47626</xdr:rowOff>
    </xdr:to>
    <xdr:cxnSp macro="">
      <xdr:nvCxnSpPr>
        <xdr:cNvPr id="4" name="1 Conector recto de flecha"/>
        <xdr:cNvCxnSpPr/>
      </xdr:nvCxnSpPr>
      <xdr:spPr>
        <a:xfrm flipH="1">
          <a:off x="22714744" y="942976"/>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9525</xdr:colOff>
      <xdr:row>5</xdr:row>
      <xdr:rowOff>85725</xdr:rowOff>
    </xdr:from>
    <xdr:to>
      <xdr:col>27</xdr:col>
      <xdr:colOff>742950</xdr:colOff>
      <xdr:row>5</xdr:row>
      <xdr:rowOff>95250</xdr:rowOff>
    </xdr:to>
    <xdr:cxnSp macro="">
      <xdr:nvCxnSpPr>
        <xdr:cNvPr id="3" name="1 Conector recto de flecha"/>
        <xdr:cNvCxnSpPr/>
      </xdr:nvCxnSpPr>
      <xdr:spPr>
        <a:xfrm flipH="1">
          <a:off x="22212300" y="923925"/>
          <a:ext cx="6191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9525</xdr:colOff>
      <xdr:row>5</xdr:row>
      <xdr:rowOff>85725</xdr:rowOff>
    </xdr:from>
    <xdr:to>
      <xdr:col>27</xdr:col>
      <xdr:colOff>742950</xdr:colOff>
      <xdr:row>5</xdr:row>
      <xdr:rowOff>95250</xdr:rowOff>
    </xdr:to>
    <xdr:cxnSp macro="">
      <xdr:nvCxnSpPr>
        <xdr:cNvPr id="2" name="1 Conector recto de flecha"/>
        <xdr:cNvCxnSpPr/>
      </xdr:nvCxnSpPr>
      <xdr:spPr>
        <a:xfrm flipH="1">
          <a:off x="21697950" y="990600"/>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9525</xdr:colOff>
      <xdr:row>5</xdr:row>
      <xdr:rowOff>85725</xdr:rowOff>
    </xdr:from>
    <xdr:to>
      <xdr:col>27</xdr:col>
      <xdr:colOff>742950</xdr:colOff>
      <xdr:row>5</xdr:row>
      <xdr:rowOff>95250</xdr:rowOff>
    </xdr:to>
    <xdr:cxnSp macro="">
      <xdr:nvCxnSpPr>
        <xdr:cNvPr id="3" name="1 Conector recto de flecha"/>
        <xdr:cNvCxnSpPr/>
      </xdr:nvCxnSpPr>
      <xdr:spPr>
        <a:xfrm flipH="1">
          <a:off x="21374100" y="923925"/>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S67"/>
  <sheetViews>
    <sheetView tabSelected="1" zoomScale="80" zoomScaleNormal="80" workbookViewId="0">
      <selection activeCell="B35" sqref="B35:C35"/>
    </sheetView>
  </sheetViews>
  <sheetFormatPr baseColWidth="10" defaultColWidth="11.44140625" defaultRowHeight="13.8" x14ac:dyDescent="0.3"/>
  <cols>
    <col min="1" max="1" width="12" style="201" customWidth="1"/>
    <col min="2" max="2" width="11.44140625" style="201"/>
    <col min="3" max="3" width="33.6640625" style="201" customWidth="1"/>
    <col min="4" max="8" width="11.44140625" style="201"/>
    <col min="9" max="9" width="12.109375" style="201" customWidth="1"/>
    <col min="10" max="13" width="11.44140625" style="201"/>
    <col min="14" max="14" width="14.6640625" style="201" customWidth="1"/>
    <col min="15" max="15" width="12.33203125" style="201" customWidth="1"/>
    <col min="16" max="16" width="11.44140625" style="201"/>
    <col min="17" max="17" width="12.5546875" style="201" customWidth="1"/>
    <col min="18" max="18" width="14" style="201" customWidth="1"/>
    <col min="19" max="19" width="15.88671875" style="201" bestFit="1" customWidth="1"/>
    <col min="20" max="22" width="4" style="201" customWidth="1"/>
    <col min="23" max="16384" width="11.44140625" style="201"/>
  </cols>
  <sheetData>
    <row r="1" spans="1:19" ht="16.2" customHeight="1" x14ac:dyDescent="0.3">
      <c r="A1" s="738" t="s">
        <v>98</v>
      </c>
      <c r="B1" s="739"/>
      <c r="C1" s="739"/>
      <c r="D1" s="739"/>
      <c r="E1" s="739"/>
      <c r="F1" s="739"/>
      <c r="G1" s="739"/>
      <c r="H1" s="739"/>
      <c r="I1" s="739"/>
      <c r="J1" s="739"/>
      <c r="K1" s="739"/>
      <c r="L1" s="739"/>
      <c r="M1" s="739"/>
      <c r="N1" s="739"/>
      <c r="O1" s="739"/>
      <c r="P1" s="739"/>
      <c r="Q1" s="739"/>
      <c r="R1" s="739"/>
      <c r="S1" s="739"/>
    </row>
    <row r="2" spans="1:19" ht="12.6" customHeight="1" x14ac:dyDescent="0.3">
      <c r="A2" s="738" t="s">
        <v>691</v>
      </c>
      <c r="B2" s="739"/>
      <c r="C2" s="739"/>
      <c r="D2" s="739"/>
      <c r="E2" s="739"/>
      <c r="F2" s="739"/>
      <c r="G2" s="739"/>
      <c r="H2" s="739"/>
      <c r="I2" s="739"/>
      <c r="J2" s="739"/>
      <c r="K2" s="739"/>
      <c r="L2" s="739"/>
      <c r="M2" s="739"/>
      <c r="N2" s="739"/>
      <c r="O2" s="739"/>
      <c r="P2" s="739"/>
      <c r="Q2" s="739"/>
      <c r="R2" s="739"/>
      <c r="S2" s="739"/>
    </row>
    <row r="3" spans="1:19" ht="16.2" customHeight="1" x14ac:dyDescent="0.3">
      <c r="A3" s="738" t="s">
        <v>690</v>
      </c>
      <c r="B3" s="739"/>
      <c r="C3" s="739"/>
      <c r="D3" s="739"/>
      <c r="E3" s="739"/>
      <c r="F3" s="739"/>
      <c r="G3" s="739"/>
      <c r="H3" s="739"/>
      <c r="I3" s="739"/>
      <c r="J3" s="739"/>
      <c r="K3" s="739"/>
      <c r="L3" s="739"/>
      <c r="M3" s="739"/>
      <c r="N3" s="739"/>
      <c r="O3" s="739"/>
      <c r="P3" s="739"/>
      <c r="Q3" s="739"/>
      <c r="R3" s="739"/>
      <c r="S3" s="739"/>
    </row>
    <row r="4" spans="1:19" ht="16.2" customHeight="1" x14ac:dyDescent="0.3">
      <c r="A4" s="738" t="s">
        <v>689</v>
      </c>
      <c r="B4" s="739"/>
      <c r="C4" s="739"/>
      <c r="D4" s="739"/>
      <c r="E4" s="739"/>
      <c r="F4" s="739"/>
      <c r="G4" s="739"/>
      <c r="H4" s="739"/>
      <c r="I4" s="739"/>
      <c r="J4" s="739"/>
      <c r="K4" s="739"/>
      <c r="L4" s="739"/>
      <c r="M4" s="739"/>
      <c r="N4" s="739"/>
      <c r="O4" s="739"/>
      <c r="P4" s="739"/>
      <c r="Q4" s="739"/>
      <c r="R4" s="739"/>
      <c r="S4" s="739"/>
    </row>
    <row r="5" spans="1:19" x14ac:dyDescent="0.3">
      <c r="B5" s="772" t="s">
        <v>394</v>
      </c>
      <c r="C5" s="773"/>
      <c r="D5" s="773"/>
      <c r="E5" s="773"/>
      <c r="F5" s="773"/>
      <c r="G5" s="773"/>
      <c r="H5" s="773"/>
      <c r="I5" s="773"/>
      <c r="J5" s="773"/>
      <c r="K5" s="773"/>
      <c r="L5" s="773"/>
      <c r="M5" s="773"/>
      <c r="N5" s="773"/>
      <c r="O5" s="773"/>
      <c r="P5" s="773"/>
      <c r="Q5" s="773"/>
      <c r="R5" s="773"/>
      <c r="S5" s="774"/>
    </row>
    <row r="6" spans="1:19" ht="17.25" customHeight="1" x14ac:dyDescent="0.3">
      <c r="D6" s="755" t="s">
        <v>36</v>
      </c>
      <c r="E6" s="759" t="s">
        <v>395</v>
      </c>
      <c r="F6" s="760"/>
      <c r="G6" s="760"/>
      <c r="H6" s="760"/>
      <c r="I6" s="760"/>
      <c r="J6" s="760"/>
      <c r="K6" s="760"/>
      <c r="L6" s="760"/>
      <c r="M6" s="760"/>
      <c r="N6" s="760"/>
      <c r="O6" s="761"/>
      <c r="P6" s="755" t="s">
        <v>36</v>
      </c>
    </row>
    <row r="7" spans="1:19" ht="60" customHeight="1" thickBot="1" x14ac:dyDescent="0.35">
      <c r="D7" s="756"/>
      <c r="E7" s="46" t="str">
        <f>B28</f>
        <v>SUBSIDIOS FEDERALES PARA ORGANISMOS D. E.</v>
      </c>
      <c r="F7" s="46" t="str">
        <f>B30</f>
        <v>CARRERA DOCENTE</v>
      </c>
      <c r="G7" s="46" t="str">
        <f>B32</f>
        <v>PROG. DE EXPANSIÓN DE LA OFERTA EDUCATIVA EN EDUC. SUP. (PROEXOEES)</v>
      </c>
      <c r="H7" s="46" t="str">
        <f>B34</f>
        <v>MODALIDAD "A"</v>
      </c>
      <c r="I7" s="46" t="str">
        <f>B36</f>
        <v>MODALIDAD "B"</v>
      </c>
      <c r="J7" s="47" t="str">
        <f>B38</f>
        <v>MODALIDAD "C"</v>
      </c>
      <c r="K7" s="47" t="str">
        <f>B40</f>
        <v>PROG. DE INCLUSIÓN Y LA EQUIDAD (PIEE)</v>
      </c>
      <c r="L7" s="46" t="str">
        <f>B42</f>
        <v>PROG. PARA EL DESARROLLO PROFESIONAL DOCENTE (PRODEP)</v>
      </c>
      <c r="M7" s="46" t="str">
        <f>B44</f>
        <v>PROG. DE FORTALECIMIENTO DE LA CALIDAD EDUCATIVA (PFCE)</v>
      </c>
      <c r="N7" s="30" t="str">
        <f>B46</f>
        <v>AAA</v>
      </c>
      <c r="O7" s="30" t="str">
        <f>B48</f>
        <v>BBB</v>
      </c>
      <c r="P7" s="758"/>
    </row>
    <row r="8" spans="1:19" x14ac:dyDescent="0.3">
      <c r="D8" s="26" t="s">
        <v>24</v>
      </c>
      <c r="E8" s="196">
        <f>D29</f>
        <v>100698</v>
      </c>
      <c r="F8" s="197">
        <f>D31</f>
        <v>0</v>
      </c>
      <c r="G8" s="197">
        <f>D33</f>
        <v>0</v>
      </c>
      <c r="H8" s="197">
        <f>D35</f>
        <v>0</v>
      </c>
      <c r="I8" s="197">
        <f>D37</f>
        <v>0</v>
      </c>
      <c r="J8" s="197">
        <f>D39</f>
        <v>0</v>
      </c>
      <c r="K8" s="197">
        <f>D41</f>
        <v>0</v>
      </c>
      <c r="L8" s="197">
        <f>D43</f>
        <v>0</v>
      </c>
      <c r="M8" s="197">
        <f>D45</f>
        <v>0</v>
      </c>
      <c r="N8" s="197">
        <f>D47</f>
        <v>0</v>
      </c>
      <c r="O8" s="197">
        <f>D49</f>
        <v>0</v>
      </c>
      <c r="P8" s="28" t="s">
        <v>24</v>
      </c>
    </row>
    <row r="9" spans="1:19" x14ac:dyDescent="0.3">
      <c r="D9" s="27" t="s">
        <v>25</v>
      </c>
      <c r="E9" s="198">
        <f>E29</f>
        <v>201397</v>
      </c>
      <c r="F9" s="199">
        <f>E31</f>
        <v>0</v>
      </c>
      <c r="G9" s="199">
        <f>E33</f>
        <v>0</v>
      </c>
      <c r="H9" s="199">
        <f>E35</f>
        <v>0</v>
      </c>
      <c r="I9" s="199">
        <f>E37</f>
        <v>0</v>
      </c>
      <c r="J9" s="199">
        <f>E39</f>
        <v>0</v>
      </c>
      <c r="K9" s="199">
        <f>E41</f>
        <v>0</v>
      </c>
      <c r="L9" s="199">
        <f>E43</f>
        <v>0</v>
      </c>
      <c r="M9" s="199">
        <f>E45</f>
        <v>0</v>
      </c>
      <c r="N9" s="199">
        <f>E47</f>
        <v>0</v>
      </c>
      <c r="O9" s="199">
        <f>E49</f>
        <v>0</v>
      </c>
      <c r="P9" s="29" t="s">
        <v>25</v>
      </c>
    </row>
    <row r="10" spans="1:19" x14ac:dyDescent="0.3">
      <c r="D10" s="27" t="s">
        <v>26</v>
      </c>
      <c r="E10" s="198">
        <f>F29</f>
        <v>151047</v>
      </c>
      <c r="F10" s="199">
        <f>F31</f>
        <v>0</v>
      </c>
      <c r="G10" s="199">
        <f>F33</f>
        <v>0</v>
      </c>
      <c r="H10" s="199">
        <f>F35</f>
        <v>0</v>
      </c>
      <c r="I10" s="199">
        <f>F37</f>
        <v>0</v>
      </c>
      <c r="J10" s="199">
        <f>F39</f>
        <v>0</v>
      </c>
      <c r="K10" s="199">
        <f>F41</f>
        <v>0</v>
      </c>
      <c r="L10" s="199">
        <f>F43</f>
        <v>0</v>
      </c>
      <c r="M10" s="199">
        <f>F45</f>
        <v>0</v>
      </c>
      <c r="N10" s="199">
        <f>F47</f>
        <v>0</v>
      </c>
      <c r="O10" s="199">
        <f>F49</f>
        <v>0</v>
      </c>
      <c r="P10" s="29" t="s">
        <v>26</v>
      </c>
    </row>
    <row r="11" spans="1:19" x14ac:dyDescent="0.3">
      <c r="D11" s="27" t="s">
        <v>27</v>
      </c>
      <c r="E11" s="198">
        <f>H29</f>
        <v>100698</v>
      </c>
      <c r="F11" s="199">
        <f>H31</f>
        <v>0</v>
      </c>
      <c r="G11" s="199">
        <f>H33</f>
        <v>0</v>
      </c>
      <c r="H11" s="199">
        <f>H35</f>
        <v>0</v>
      </c>
      <c r="I11" s="199">
        <f>H37</f>
        <v>0</v>
      </c>
      <c r="J11" s="199">
        <f>H39</f>
        <v>0</v>
      </c>
      <c r="K11" s="199">
        <f>H41</f>
        <v>0</v>
      </c>
      <c r="L11" s="199">
        <f>H43</f>
        <v>0</v>
      </c>
      <c r="M11" s="199">
        <f>H45</f>
        <v>0</v>
      </c>
      <c r="N11" s="199">
        <f>H47</f>
        <v>0</v>
      </c>
      <c r="O11" s="199">
        <f>H49</f>
        <v>0</v>
      </c>
      <c r="P11" s="29" t="s">
        <v>27</v>
      </c>
    </row>
    <row r="12" spans="1:19" x14ac:dyDescent="0.3">
      <c r="D12" s="27" t="s">
        <v>28</v>
      </c>
      <c r="E12" s="198">
        <f>I29</f>
        <v>100698</v>
      </c>
      <c r="F12" s="199">
        <f>I31</f>
        <v>0</v>
      </c>
      <c r="G12" s="199">
        <f>I33</f>
        <v>0</v>
      </c>
      <c r="H12" s="199">
        <f>I35</f>
        <v>0</v>
      </c>
      <c r="I12" s="199">
        <f>I37</f>
        <v>0</v>
      </c>
      <c r="J12" s="199">
        <f>I39</f>
        <v>0</v>
      </c>
      <c r="K12" s="199">
        <f>I41</f>
        <v>0</v>
      </c>
      <c r="L12" s="199">
        <f>I43</f>
        <v>0</v>
      </c>
      <c r="M12" s="199">
        <f>I45</f>
        <v>0</v>
      </c>
      <c r="N12" s="199">
        <f>I47</f>
        <v>0</v>
      </c>
      <c r="O12" s="199">
        <f>I49</f>
        <v>0</v>
      </c>
      <c r="P12" s="29" t="s">
        <v>28</v>
      </c>
    </row>
    <row r="13" spans="1:19" x14ac:dyDescent="0.3">
      <c r="D13" s="27" t="s">
        <v>29</v>
      </c>
      <c r="E13" s="198">
        <f>J29</f>
        <v>196553.48499999999</v>
      </c>
      <c r="F13" s="199">
        <f>J31</f>
        <v>0</v>
      </c>
      <c r="G13" s="199">
        <f>J33</f>
        <v>0</v>
      </c>
      <c r="H13" s="199">
        <f>J35</f>
        <v>0</v>
      </c>
      <c r="I13" s="199">
        <f>J37</f>
        <v>0</v>
      </c>
      <c r="J13" s="199">
        <f>J39</f>
        <v>0</v>
      </c>
      <c r="K13" s="199">
        <f>J41</f>
        <v>0</v>
      </c>
      <c r="L13" s="199">
        <f>J43</f>
        <v>0</v>
      </c>
      <c r="M13" s="199">
        <f>J45</f>
        <v>48543.625</v>
      </c>
      <c r="N13" s="199">
        <f>J47</f>
        <v>0</v>
      </c>
      <c r="O13" s="199">
        <f>J49</f>
        <v>0</v>
      </c>
      <c r="P13" s="29" t="s">
        <v>29</v>
      </c>
    </row>
    <row r="14" spans="1:19" x14ac:dyDescent="0.3">
      <c r="D14" s="27" t="s">
        <v>30</v>
      </c>
      <c r="E14" s="202">
        <f>L29</f>
        <v>151047</v>
      </c>
      <c r="F14" s="203">
        <f>L31</f>
        <v>0</v>
      </c>
      <c r="G14" s="203">
        <f>L33</f>
        <v>0</v>
      </c>
      <c r="H14" s="203">
        <f>L35</f>
        <v>0</v>
      </c>
      <c r="I14" s="203">
        <f>L37</f>
        <v>0</v>
      </c>
      <c r="J14" s="203">
        <f>L39</f>
        <v>0</v>
      </c>
      <c r="K14" s="203">
        <f>L41</f>
        <v>0</v>
      </c>
      <c r="L14" s="203">
        <f>L43</f>
        <v>0</v>
      </c>
      <c r="M14" s="203">
        <f>L45</f>
        <v>0</v>
      </c>
      <c r="N14" s="203">
        <f>L47</f>
        <v>0</v>
      </c>
      <c r="O14" s="203">
        <f>L49</f>
        <v>0</v>
      </c>
      <c r="P14" s="29" t="s">
        <v>30</v>
      </c>
    </row>
    <row r="15" spans="1:19" x14ac:dyDescent="0.3">
      <c r="D15" s="27" t="s">
        <v>31</v>
      </c>
      <c r="E15" s="202">
        <f>M29</f>
        <v>100698</v>
      </c>
      <c r="F15" s="203">
        <f>M31</f>
        <v>17070.323</v>
      </c>
      <c r="G15" s="203">
        <f>M33</f>
        <v>0</v>
      </c>
      <c r="H15" s="203">
        <f>M35</f>
        <v>0</v>
      </c>
      <c r="I15" s="203">
        <f>M37</f>
        <v>0</v>
      </c>
      <c r="J15" s="203">
        <f>M39</f>
        <v>0</v>
      </c>
      <c r="K15" s="203">
        <f>M41</f>
        <v>0</v>
      </c>
      <c r="L15" s="203">
        <f>M43</f>
        <v>19926.528999999999</v>
      </c>
      <c r="M15" s="203">
        <f>M45</f>
        <v>0</v>
      </c>
      <c r="N15" s="203">
        <f>M47</f>
        <v>0</v>
      </c>
      <c r="O15" s="203">
        <f>M49</f>
        <v>0</v>
      </c>
      <c r="P15" s="29" t="s">
        <v>31</v>
      </c>
    </row>
    <row r="16" spans="1:19" x14ac:dyDescent="0.3">
      <c r="D16" s="275" t="s">
        <v>32</v>
      </c>
      <c r="E16" s="202">
        <f>N29</f>
        <v>100698</v>
      </c>
      <c r="F16" s="203">
        <f>N31</f>
        <v>0</v>
      </c>
      <c r="G16" s="203">
        <f>N33</f>
        <v>0</v>
      </c>
      <c r="H16" s="203">
        <f>N35</f>
        <v>5458.7889999999998</v>
      </c>
      <c r="I16" s="203">
        <f>N37</f>
        <v>0</v>
      </c>
      <c r="J16" s="203">
        <f>N39</f>
        <v>0</v>
      </c>
      <c r="K16" s="203">
        <f>N41</f>
        <v>0</v>
      </c>
      <c r="L16" s="203">
        <f>N43</f>
        <v>0</v>
      </c>
      <c r="M16" s="203">
        <f>N45</f>
        <v>0</v>
      </c>
      <c r="N16" s="203">
        <f>N47</f>
        <v>0</v>
      </c>
      <c r="O16" s="203">
        <f>N49</f>
        <v>0</v>
      </c>
      <c r="P16" s="274" t="s">
        <v>32</v>
      </c>
    </row>
    <row r="17" spans="1:19" x14ac:dyDescent="0.3">
      <c r="D17" s="27" t="s">
        <v>33</v>
      </c>
      <c r="E17" s="202">
        <f>P29</f>
        <v>100698</v>
      </c>
      <c r="F17" s="203">
        <f>P31</f>
        <v>0</v>
      </c>
      <c r="G17" s="203">
        <f>P33</f>
        <v>0</v>
      </c>
      <c r="H17" s="203">
        <f>P35</f>
        <v>0</v>
      </c>
      <c r="I17" s="203">
        <f>P37</f>
        <v>0</v>
      </c>
      <c r="J17" s="203">
        <f>P39</f>
        <v>0</v>
      </c>
      <c r="K17" s="203">
        <f>P41</f>
        <v>0</v>
      </c>
      <c r="L17" s="203">
        <f>P43</f>
        <v>0</v>
      </c>
      <c r="M17" s="203">
        <f>P45</f>
        <v>0</v>
      </c>
      <c r="N17" s="203">
        <f>P47</f>
        <v>0</v>
      </c>
      <c r="O17" s="203">
        <f>P49</f>
        <v>0</v>
      </c>
      <c r="P17" s="29" t="s">
        <v>33</v>
      </c>
    </row>
    <row r="18" spans="1:19" x14ac:dyDescent="0.3">
      <c r="D18" s="27" t="s">
        <v>34</v>
      </c>
      <c r="E18" s="202">
        <f>Q29</f>
        <v>275067.26799999998</v>
      </c>
      <c r="F18" s="203">
        <f>Q31</f>
        <v>0</v>
      </c>
      <c r="G18" s="203">
        <f>Q33</f>
        <v>0</v>
      </c>
      <c r="H18" s="203">
        <f>Q35</f>
        <v>5138</v>
      </c>
      <c r="I18" s="203">
        <f>Q37</f>
        <v>0</v>
      </c>
      <c r="J18" s="203">
        <f>Q39</f>
        <v>0</v>
      </c>
      <c r="K18" s="203">
        <f>Q41</f>
        <v>0</v>
      </c>
      <c r="L18" s="203">
        <f>Q43</f>
        <v>0</v>
      </c>
      <c r="M18" s="203">
        <f>Q45</f>
        <v>0</v>
      </c>
      <c r="N18" s="203">
        <f>Q47</f>
        <v>0</v>
      </c>
      <c r="O18" s="203">
        <f>Q49</f>
        <v>0</v>
      </c>
      <c r="P18" s="29" t="s">
        <v>34</v>
      </c>
    </row>
    <row r="19" spans="1:19" x14ac:dyDescent="0.3">
      <c r="D19" s="27" t="s">
        <v>35</v>
      </c>
      <c r="E19" s="202">
        <f>R29</f>
        <v>58123.167000000001</v>
      </c>
      <c r="F19" s="203">
        <f>R31</f>
        <v>0</v>
      </c>
      <c r="G19" s="203">
        <f>R33</f>
        <v>0</v>
      </c>
      <c r="H19" s="203">
        <f>R35</f>
        <v>0</v>
      </c>
      <c r="I19" s="203">
        <f>R37</f>
        <v>0</v>
      </c>
      <c r="J19" s="203">
        <f>R39</f>
        <v>0</v>
      </c>
      <c r="K19" s="203">
        <f>R41</f>
        <v>0</v>
      </c>
      <c r="L19" s="203">
        <f>R43</f>
        <v>0</v>
      </c>
      <c r="M19" s="203">
        <f>R45</f>
        <v>0</v>
      </c>
      <c r="N19" s="203">
        <f>R47</f>
        <v>0</v>
      </c>
      <c r="O19" s="203">
        <f>R49</f>
        <v>0</v>
      </c>
      <c r="P19" s="29" t="s">
        <v>35</v>
      </c>
    </row>
    <row r="20" spans="1:19" ht="14.4" thickBot="1" x14ac:dyDescent="0.35">
      <c r="D20" s="204"/>
      <c r="E20" s="205"/>
      <c r="F20" s="206"/>
      <c r="G20" s="206"/>
      <c r="H20" s="207"/>
      <c r="I20" s="206"/>
      <c r="J20" s="206"/>
      <c r="K20" s="200"/>
      <c r="L20" s="200"/>
      <c r="M20" s="206"/>
      <c r="N20" s="200"/>
      <c r="O20" s="200"/>
      <c r="P20" s="208"/>
    </row>
    <row r="21" spans="1:19" x14ac:dyDescent="0.3">
      <c r="D21" s="209"/>
      <c r="E21" s="210">
        <f t="shared" ref="E21:N21" si="0">SUM(E8:E19)</f>
        <v>1637422.9199999997</v>
      </c>
      <c r="F21" s="210">
        <f t="shared" si="0"/>
        <v>17070.323</v>
      </c>
      <c r="G21" s="210">
        <f t="shared" si="0"/>
        <v>0</v>
      </c>
      <c r="H21" s="210">
        <f t="shared" si="0"/>
        <v>10596.789000000001</v>
      </c>
      <c r="I21" s="210">
        <f t="shared" si="0"/>
        <v>0</v>
      </c>
      <c r="J21" s="210">
        <f t="shared" si="0"/>
        <v>0</v>
      </c>
      <c r="K21" s="210">
        <f t="shared" si="0"/>
        <v>0</v>
      </c>
      <c r="L21" s="210">
        <f t="shared" si="0"/>
        <v>19926.528999999999</v>
      </c>
      <c r="M21" s="210">
        <f t="shared" si="0"/>
        <v>48543.625</v>
      </c>
      <c r="N21" s="210">
        <f t="shared" si="0"/>
        <v>0</v>
      </c>
      <c r="O21" s="210">
        <f>SUM(O8:O19)</f>
        <v>0</v>
      </c>
      <c r="P21" s="211"/>
    </row>
    <row r="22" spans="1:19" ht="14.4" thickBot="1" x14ac:dyDescent="0.35">
      <c r="D22" s="209"/>
      <c r="E22" s="212"/>
      <c r="G22" s="48"/>
      <c r="H22" s="48"/>
      <c r="I22" s="48"/>
      <c r="J22" s="48"/>
      <c r="K22" s="209"/>
      <c r="N22" s="58" t="s">
        <v>162</v>
      </c>
      <c r="O22" s="213">
        <f>SUM(E21:O21)</f>
        <v>1733560.186</v>
      </c>
      <c r="P22" s="214"/>
    </row>
    <row r="23" spans="1:19" ht="14.4" thickTop="1" x14ac:dyDescent="0.3">
      <c r="D23" s="209"/>
      <c r="E23" s="212"/>
      <c r="F23" s="212"/>
      <c r="G23" s="212"/>
      <c r="H23" s="212"/>
      <c r="I23" s="212"/>
      <c r="J23" s="4"/>
      <c r="K23" s="209"/>
      <c r="L23" s="18"/>
      <c r="M23" s="18"/>
      <c r="N23" s="18"/>
      <c r="O23" s="19"/>
      <c r="P23" s="18"/>
    </row>
    <row r="24" spans="1:19" x14ac:dyDescent="0.3">
      <c r="B24" s="757" t="s">
        <v>396</v>
      </c>
      <c r="C24" s="757"/>
      <c r="D24" s="757"/>
      <c r="E24" s="757"/>
      <c r="F24" s="757"/>
      <c r="G24" s="757"/>
      <c r="H24" s="757"/>
      <c r="I24" s="757"/>
      <c r="J24" s="757"/>
      <c r="K24" s="757"/>
      <c r="L24" s="757"/>
      <c r="M24" s="757"/>
      <c r="N24" s="757"/>
      <c r="O24" s="757"/>
      <c r="P24" s="757"/>
      <c r="Q24" s="757"/>
      <c r="R24" s="757"/>
      <c r="S24" s="757"/>
    </row>
    <row r="25" spans="1:19" x14ac:dyDescent="0.3">
      <c r="B25" s="757" t="s">
        <v>73</v>
      </c>
      <c r="C25" s="757"/>
      <c r="D25" s="757"/>
      <c r="E25" s="757"/>
      <c r="F25" s="757"/>
      <c r="G25" s="757"/>
      <c r="H25" s="757"/>
      <c r="I25" s="757"/>
      <c r="J25" s="757"/>
      <c r="K25" s="757"/>
      <c r="L25" s="757"/>
      <c r="M25" s="757"/>
      <c r="N25" s="757"/>
      <c r="O25" s="757"/>
      <c r="P25" s="757"/>
      <c r="Q25" s="757"/>
      <c r="R25" s="757"/>
      <c r="S25" s="757"/>
    </row>
    <row r="26" spans="1:19" ht="24" customHeight="1" x14ac:dyDescent="0.3">
      <c r="A26" s="746" t="s">
        <v>170</v>
      </c>
      <c r="B26" s="748" t="s">
        <v>94</v>
      </c>
      <c r="C26" s="749"/>
      <c r="D26" s="752" t="s">
        <v>409</v>
      </c>
      <c r="E26" s="753"/>
      <c r="F26" s="754"/>
      <c r="G26" s="762" t="s">
        <v>92</v>
      </c>
      <c r="H26" s="752" t="s">
        <v>410</v>
      </c>
      <c r="I26" s="753"/>
      <c r="J26" s="754"/>
      <c r="K26" s="762" t="s">
        <v>185</v>
      </c>
      <c r="L26" s="752" t="s">
        <v>411</v>
      </c>
      <c r="M26" s="753"/>
      <c r="N26" s="754"/>
      <c r="O26" s="762" t="s">
        <v>185</v>
      </c>
      <c r="P26" s="752" t="s">
        <v>412</v>
      </c>
      <c r="Q26" s="753"/>
      <c r="R26" s="754"/>
      <c r="S26" s="764" t="s">
        <v>186</v>
      </c>
    </row>
    <row r="27" spans="1:19" x14ac:dyDescent="0.3">
      <c r="A27" s="747"/>
      <c r="B27" s="750"/>
      <c r="C27" s="751"/>
      <c r="D27" s="215" t="s">
        <v>24</v>
      </c>
      <c r="E27" s="215" t="s">
        <v>25</v>
      </c>
      <c r="F27" s="215" t="s">
        <v>26</v>
      </c>
      <c r="G27" s="763"/>
      <c r="H27" s="216" t="s">
        <v>27</v>
      </c>
      <c r="I27" s="216" t="s">
        <v>28</v>
      </c>
      <c r="J27" s="216" t="s">
        <v>29</v>
      </c>
      <c r="K27" s="763"/>
      <c r="L27" s="216" t="s">
        <v>30</v>
      </c>
      <c r="M27" s="216" t="s">
        <v>31</v>
      </c>
      <c r="N27" s="216" t="s">
        <v>32</v>
      </c>
      <c r="O27" s="763"/>
      <c r="P27" s="216" t="s">
        <v>33</v>
      </c>
      <c r="Q27" s="216" t="s">
        <v>34</v>
      </c>
      <c r="R27" s="216" t="s">
        <v>35</v>
      </c>
      <c r="S27" s="765"/>
    </row>
    <row r="28" spans="1:19" s="218" customFormat="1" ht="22.5" customHeight="1" x14ac:dyDescent="0.2">
      <c r="A28" s="740" t="str">
        <f>C55</f>
        <v>U006</v>
      </c>
      <c r="B28" s="742" t="str">
        <f>D55</f>
        <v>SUBSIDIOS FEDERALES PARA ORGANISMOS D. E.</v>
      </c>
      <c r="C28" s="743"/>
      <c r="D28" s="969">
        <f>D29</f>
        <v>100698</v>
      </c>
      <c r="E28" s="969">
        <f>D28+E29</f>
        <v>302095</v>
      </c>
      <c r="F28" s="969">
        <f>E28+F29</f>
        <v>453142</v>
      </c>
      <c r="G28" s="217"/>
      <c r="H28" s="970">
        <f>F28+H29</f>
        <v>553840</v>
      </c>
      <c r="I28" s="970">
        <f>H28+I29</f>
        <v>654538</v>
      </c>
      <c r="J28" s="970">
        <f>I28+J29</f>
        <v>851091.48499999999</v>
      </c>
      <c r="K28" s="217"/>
      <c r="L28" s="970">
        <f>J28+L29</f>
        <v>1002138.485</v>
      </c>
      <c r="M28" s="970">
        <f>L28+M29</f>
        <v>1102836.4849999999</v>
      </c>
      <c r="N28" s="970">
        <f>M28+N29</f>
        <v>1203534.4849999999</v>
      </c>
      <c r="O28" s="217"/>
      <c r="P28" s="970">
        <f>N28+P29</f>
        <v>1304232.4849999999</v>
      </c>
      <c r="Q28" s="970">
        <f>P28+Q29</f>
        <v>1579299.7529999998</v>
      </c>
      <c r="R28" s="970">
        <f>Q28+R29</f>
        <v>1637422.9199999997</v>
      </c>
      <c r="S28" s="217"/>
    </row>
    <row r="29" spans="1:19" s="256" customFormat="1" ht="18" customHeight="1" x14ac:dyDescent="0.25">
      <c r="A29" s="741"/>
      <c r="B29" s="744" t="s">
        <v>16</v>
      </c>
      <c r="C29" s="745"/>
      <c r="D29" s="255">
        <f>100698000/1000</f>
        <v>100698</v>
      </c>
      <c r="E29" s="255">
        <f>201397000/1000</f>
        <v>201397</v>
      </c>
      <c r="F29" s="255">
        <f>151047000/1000</f>
        <v>151047</v>
      </c>
      <c r="G29" s="255">
        <f>D29+E29+F29</f>
        <v>453142</v>
      </c>
      <c r="H29" s="255">
        <f>100698000/1000</f>
        <v>100698</v>
      </c>
      <c r="I29" s="255">
        <f>100698000/1000</f>
        <v>100698</v>
      </c>
      <c r="J29" s="255">
        <f>196553485/1000</f>
        <v>196553.48499999999</v>
      </c>
      <c r="K29" s="255">
        <f>H29+I29+J29</f>
        <v>397949.48499999999</v>
      </c>
      <c r="L29" s="255">
        <f>151047000/1000</f>
        <v>151047</v>
      </c>
      <c r="M29" s="255">
        <f>100698000/1000</f>
        <v>100698</v>
      </c>
      <c r="N29" s="255">
        <f>100698000/1000</f>
        <v>100698</v>
      </c>
      <c r="O29" s="255">
        <f>+N28</f>
        <v>1203534.4849999999</v>
      </c>
      <c r="P29" s="255">
        <f>100698000/1000</f>
        <v>100698</v>
      </c>
      <c r="Q29" s="255">
        <f>275067268/1000</f>
        <v>275067.26799999998</v>
      </c>
      <c r="R29" s="255">
        <f>58123167/1000</f>
        <v>58123.167000000001</v>
      </c>
      <c r="S29" s="255">
        <f>+R28</f>
        <v>1637422.9199999997</v>
      </c>
    </row>
    <row r="30" spans="1:19" s="218" customFormat="1" ht="22.5" customHeight="1" x14ac:dyDescent="0.2">
      <c r="A30" s="740" t="str">
        <f>C56</f>
        <v>U040</v>
      </c>
      <c r="B30" s="742" t="str">
        <f>D56</f>
        <v>CARRERA DOCENTE</v>
      </c>
      <c r="C30" s="743"/>
      <c r="D30" s="969">
        <f>D31</f>
        <v>0</v>
      </c>
      <c r="E30" s="969">
        <f>D30+E31</f>
        <v>0</v>
      </c>
      <c r="F30" s="969">
        <f>E30+F31</f>
        <v>0</v>
      </c>
      <c r="G30" s="217"/>
      <c r="H30" s="970">
        <f>F30+H31</f>
        <v>0</v>
      </c>
      <c r="I30" s="970">
        <f>H30+I31</f>
        <v>0</v>
      </c>
      <c r="J30" s="970">
        <f>I30+J31</f>
        <v>0</v>
      </c>
      <c r="K30" s="217"/>
      <c r="L30" s="970">
        <f>J30+L31</f>
        <v>0</v>
      </c>
      <c r="M30" s="970">
        <f>L30+M31</f>
        <v>17070.323</v>
      </c>
      <c r="N30" s="970">
        <f>M30+N31</f>
        <v>17070.323</v>
      </c>
      <c r="O30" s="217"/>
      <c r="P30" s="970">
        <f>N30+P31</f>
        <v>17070.323</v>
      </c>
      <c r="Q30" s="970">
        <f>P30+Q31</f>
        <v>17070.323</v>
      </c>
      <c r="R30" s="970">
        <f>Q30+R31</f>
        <v>17070.323</v>
      </c>
      <c r="S30" s="217"/>
    </row>
    <row r="31" spans="1:19" s="256" customFormat="1" ht="18" customHeight="1" x14ac:dyDescent="0.25">
      <c r="A31" s="741"/>
      <c r="B31" s="744" t="s">
        <v>16</v>
      </c>
      <c r="C31" s="745"/>
      <c r="D31" s="255"/>
      <c r="E31" s="255"/>
      <c r="F31" s="255"/>
      <c r="G31" s="255">
        <f>D31+E31+F31</f>
        <v>0</v>
      </c>
      <c r="H31" s="255"/>
      <c r="I31" s="255"/>
      <c r="J31" s="255"/>
      <c r="K31" s="255">
        <f>H31+I31+J31</f>
        <v>0</v>
      </c>
      <c r="L31" s="255"/>
      <c r="M31" s="255">
        <f>17070323/1000</f>
        <v>17070.323</v>
      </c>
      <c r="N31" s="255"/>
      <c r="O31" s="255">
        <f>L31+M31+N31</f>
        <v>17070.323</v>
      </c>
      <c r="P31" s="255"/>
      <c r="Q31" s="255"/>
      <c r="R31" s="255"/>
      <c r="S31" s="255">
        <f>+R30</f>
        <v>17070.323</v>
      </c>
    </row>
    <row r="32" spans="1:19" s="218" customFormat="1" ht="22.5" customHeight="1" x14ac:dyDescent="0.2">
      <c r="A32" s="740" t="str">
        <f>C57</f>
        <v>U079</v>
      </c>
      <c r="B32" s="742" t="str">
        <f>D57</f>
        <v>PROG. DE EXPANSIÓN DE LA OFERTA EDUCATIVA EN EDUC. SUP. (PROEXOEES)</v>
      </c>
      <c r="C32" s="743"/>
      <c r="D32" s="969">
        <f>D33</f>
        <v>0</v>
      </c>
      <c r="E32" s="969">
        <f>D32+E33</f>
        <v>0</v>
      </c>
      <c r="F32" s="969">
        <f>E32+F33</f>
        <v>0</v>
      </c>
      <c r="G32" s="217"/>
      <c r="H32" s="970">
        <f>F32+H33</f>
        <v>0</v>
      </c>
      <c r="I32" s="970">
        <f>H32+I33</f>
        <v>0</v>
      </c>
      <c r="J32" s="970">
        <f>I32+J33</f>
        <v>0</v>
      </c>
      <c r="K32" s="217"/>
      <c r="L32" s="970">
        <f>J32+L33</f>
        <v>0</v>
      </c>
      <c r="M32" s="970">
        <f>L32+M33</f>
        <v>0</v>
      </c>
      <c r="N32" s="970">
        <f>M32+N33</f>
        <v>0</v>
      </c>
      <c r="O32" s="217"/>
      <c r="P32" s="970">
        <f>N32+P33</f>
        <v>0</v>
      </c>
      <c r="Q32" s="970">
        <f>P32+Q33</f>
        <v>0</v>
      </c>
      <c r="R32" s="970">
        <f>Q32+R33</f>
        <v>0</v>
      </c>
      <c r="S32" s="217"/>
    </row>
    <row r="33" spans="1:19" s="256" customFormat="1" ht="18" customHeight="1" x14ac:dyDescent="0.25">
      <c r="A33" s="741"/>
      <c r="B33" s="744" t="s">
        <v>16</v>
      </c>
      <c r="C33" s="745"/>
      <c r="D33" s="255"/>
      <c r="E33" s="255"/>
      <c r="F33" s="255"/>
      <c r="G33" s="255">
        <f>D33+E33+F33</f>
        <v>0</v>
      </c>
      <c r="H33" s="255"/>
      <c r="I33" s="255"/>
      <c r="J33" s="255"/>
      <c r="K33" s="255">
        <f>H33+I33+J33</f>
        <v>0</v>
      </c>
      <c r="L33" s="255"/>
      <c r="M33" s="255"/>
      <c r="N33" s="255"/>
      <c r="O33" s="255">
        <f>L33+M33+N33</f>
        <v>0</v>
      </c>
      <c r="P33" s="255"/>
      <c r="Q33" s="255"/>
      <c r="R33" s="255"/>
      <c r="S33" s="255">
        <f>+R32</f>
        <v>0</v>
      </c>
    </row>
    <row r="34" spans="1:19" s="218" customFormat="1" ht="22.5" customHeight="1" x14ac:dyDescent="0.2">
      <c r="A34" s="740" t="str">
        <f>C59</f>
        <v>U081 "A"</v>
      </c>
      <c r="B34" s="742" t="str">
        <f>D59</f>
        <v>MODALIDAD "A"</v>
      </c>
      <c r="C34" s="743"/>
      <c r="D34" s="969">
        <f>D35</f>
        <v>0</v>
      </c>
      <c r="E34" s="969">
        <f>D34+E35</f>
        <v>0</v>
      </c>
      <c r="F34" s="969">
        <f>E34+F35</f>
        <v>0</v>
      </c>
      <c r="G34" s="217"/>
      <c r="H34" s="970">
        <f>F34+H35</f>
        <v>0</v>
      </c>
      <c r="I34" s="970">
        <f>H34+I35</f>
        <v>0</v>
      </c>
      <c r="J34" s="970">
        <f>I34+J35</f>
        <v>0</v>
      </c>
      <c r="K34" s="217"/>
      <c r="L34" s="970">
        <f>J34+L35</f>
        <v>0</v>
      </c>
      <c r="M34" s="970">
        <f>L34+M35</f>
        <v>0</v>
      </c>
      <c r="N34" s="970">
        <f>M34+N35</f>
        <v>5458.7889999999998</v>
      </c>
      <c r="O34" s="217"/>
      <c r="P34" s="970">
        <f>N34+P35</f>
        <v>5458.7889999999998</v>
      </c>
      <c r="Q34" s="970">
        <f>P34+Q35</f>
        <v>10596.789000000001</v>
      </c>
      <c r="R34" s="970">
        <f>Q34+R35</f>
        <v>10596.789000000001</v>
      </c>
      <c r="S34" s="217"/>
    </row>
    <row r="35" spans="1:19" s="256" customFormat="1" ht="18" customHeight="1" x14ac:dyDescent="0.25">
      <c r="A35" s="741"/>
      <c r="B35" s="744" t="s">
        <v>16</v>
      </c>
      <c r="C35" s="745"/>
      <c r="D35" s="255"/>
      <c r="E35" s="255"/>
      <c r="F35" s="255"/>
      <c r="G35" s="255">
        <f>D35+E35+F35</f>
        <v>0</v>
      </c>
      <c r="H35" s="255"/>
      <c r="I35" s="255"/>
      <c r="J35" s="255"/>
      <c r="K35" s="255">
        <f>H35+I35+J35</f>
        <v>0</v>
      </c>
      <c r="L35" s="255"/>
      <c r="M35" s="255"/>
      <c r="N35" s="255">
        <f>5458789/1000</f>
        <v>5458.7889999999998</v>
      </c>
      <c r="O35" s="255">
        <f>L35+M35+N35</f>
        <v>5458.7889999999998</v>
      </c>
      <c r="P35" s="255"/>
      <c r="Q35" s="255">
        <f>5138000/1000</f>
        <v>5138</v>
      </c>
      <c r="R35" s="255"/>
      <c r="S35" s="255">
        <f>+R34</f>
        <v>10596.789000000001</v>
      </c>
    </row>
    <row r="36" spans="1:19" s="218" customFormat="1" ht="22.5" customHeight="1" x14ac:dyDescent="0.2">
      <c r="A36" s="740" t="str">
        <f>C60</f>
        <v>U081 "B"</v>
      </c>
      <c r="B36" s="742" t="str">
        <f>D60</f>
        <v>MODALIDAD "B"</v>
      </c>
      <c r="C36" s="743"/>
      <c r="D36" s="969">
        <f>D37</f>
        <v>0</v>
      </c>
      <c r="E36" s="969">
        <f>D36+E37</f>
        <v>0</v>
      </c>
      <c r="F36" s="969">
        <f>E36+F37</f>
        <v>0</v>
      </c>
      <c r="G36" s="217"/>
      <c r="H36" s="970">
        <f>F36+H37</f>
        <v>0</v>
      </c>
      <c r="I36" s="970">
        <f>H36+I37</f>
        <v>0</v>
      </c>
      <c r="J36" s="970">
        <f>I36+J37</f>
        <v>0</v>
      </c>
      <c r="K36" s="217"/>
      <c r="L36" s="970">
        <f>J36+L37</f>
        <v>0</v>
      </c>
      <c r="M36" s="970">
        <f>L36+M37</f>
        <v>0</v>
      </c>
      <c r="N36" s="970">
        <f>M36+N37</f>
        <v>0</v>
      </c>
      <c r="O36" s="217"/>
      <c r="P36" s="970">
        <f>N36+P37</f>
        <v>0</v>
      </c>
      <c r="Q36" s="970">
        <f>P36+Q37</f>
        <v>0</v>
      </c>
      <c r="R36" s="970">
        <f>Q36+R37</f>
        <v>0</v>
      </c>
      <c r="S36" s="217"/>
    </row>
    <row r="37" spans="1:19" s="256" customFormat="1" ht="18" customHeight="1" x14ac:dyDescent="0.25">
      <c r="A37" s="741"/>
      <c r="B37" s="744" t="s">
        <v>16</v>
      </c>
      <c r="C37" s="745"/>
      <c r="D37" s="255"/>
      <c r="E37" s="255"/>
      <c r="F37" s="255"/>
      <c r="G37" s="255">
        <f>D37+E37+F37</f>
        <v>0</v>
      </c>
      <c r="H37" s="255"/>
      <c r="I37" s="255"/>
      <c r="J37" s="255"/>
      <c r="K37" s="255">
        <f>H37+I37+J37</f>
        <v>0</v>
      </c>
      <c r="L37" s="255"/>
      <c r="M37" s="255"/>
      <c r="N37" s="255"/>
      <c r="O37" s="255">
        <f>L37+M37+N37</f>
        <v>0</v>
      </c>
      <c r="P37" s="255"/>
      <c r="Q37" s="255"/>
      <c r="R37" s="255"/>
      <c r="S37" s="255">
        <f>+R36</f>
        <v>0</v>
      </c>
    </row>
    <row r="38" spans="1:19" s="218" customFormat="1" ht="22.5" customHeight="1" x14ac:dyDescent="0.2">
      <c r="A38" s="740" t="str">
        <f>C61</f>
        <v>U081 "C"</v>
      </c>
      <c r="B38" s="742" t="str">
        <f>D61</f>
        <v>MODALIDAD "C"</v>
      </c>
      <c r="C38" s="743"/>
      <c r="D38" s="969">
        <f>D39</f>
        <v>0</v>
      </c>
      <c r="E38" s="969">
        <f>D38+E39</f>
        <v>0</v>
      </c>
      <c r="F38" s="969">
        <f>E38+F39</f>
        <v>0</v>
      </c>
      <c r="G38" s="217"/>
      <c r="H38" s="970">
        <f>F38+H39</f>
        <v>0</v>
      </c>
      <c r="I38" s="970">
        <f>H38+I39</f>
        <v>0</v>
      </c>
      <c r="J38" s="970">
        <f>I38+J39</f>
        <v>0</v>
      </c>
      <c r="K38" s="217"/>
      <c r="L38" s="970">
        <f>J38+L39</f>
        <v>0</v>
      </c>
      <c r="M38" s="970">
        <f>L38+M39</f>
        <v>0</v>
      </c>
      <c r="N38" s="970">
        <f>M38+N39</f>
        <v>0</v>
      </c>
      <c r="O38" s="217"/>
      <c r="P38" s="970">
        <f>N38+P39</f>
        <v>0</v>
      </c>
      <c r="Q38" s="970">
        <f>P38+Q39</f>
        <v>0</v>
      </c>
      <c r="R38" s="970">
        <f>Q38+R39</f>
        <v>0</v>
      </c>
      <c r="S38" s="217"/>
    </row>
    <row r="39" spans="1:19" s="256" customFormat="1" ht="18" customHeight="1" x14ac:dyDescent="0.25">
      <c r="A39" s="741"/>
      <c r="B39" s="744" t="s">
        <v>16</v>
      </c>
      <c r="C39" s="745"/>
      <c r="D39" s="255"/>
      <c r="E39" s="255"/>
      <c r="F39" s="255"/>
      <c r="G39" s="255">
        <f>D39+E39+F39</f>
        <v>0</v>
      </c>
      <c r="H39" s="255"/>
      <c r="I39" s="255"/>
      <c r="J39" s="255">
        <v>0</v>
      </c>
      <c r="K39" s="255">
        <f>H39+I39+J39</f>
        <v>0</v>
      </c>
      <c r="L39" s="255"/>
      <c r="M39" s="255"/>
      <c r="N39" s="255">
        <v>0</v>
      </c>
      <c r="O39" s="255">
        <f>L39+M39+N39</f>
        <v>0</v>
      </c>
      <c r="P39" s="255"/>
      <c r="Q39" s="255"/>
      <c r="R39" s="255"/>
      <c r="S39" s="255">
        <f>+R38</f>
        <v>0</v>
      </c>
    </row>
    <row r="40" spans="1:19" s="218" customFormat="1" ht="22.5" customHeight="1" x14ac:dyDescent="0.2">
      <c r="A40" s="740" t="str">
        <f>C62</f>
        <v>S244</v>
      </c>
      <c r="B40" s="742" t="str">
        <f>D62</f>
        <v>PROG. DE INCLUSIÓN Y LA EQUIDAD (PIEE)</v>
      </c>
      <c r="C40" s="743"/>
      <c r="D40" s="969">
        <f>D41</f>
        <v>0</v>
      </c>
      <c r="E40" s="969">
        <f>D40+E41</f>
        <v>0</v>
      </c>
      <c r="F40" s="969">
        <f>E40+F41</f>
        <v>0</v>
      </c>
      <c r="G40" s="217"/>
      <c r="H40" s="970">
        <f>F40+H41</f>
        <v>0</v>
      </c>
      <c r="I40" s="970">
        <f>H40+I41</f>
        <v>0</v>
      </c>
      <c r="J40" s="970">
        <f>I40+J41</f>
        <v>0</v>
      </c>
      <c r="K40" s="217"/>
      <c r="L40" s="970">
        <f>J40+L41</f>
        <v>0</v>
      </c>
      <c r="M40" s="970">
        <f>L40+M41</f>
        <v>0</v>
      </c>
      <c r="N40" s="970">
        <f>M40+N41</f>
        <v>0</v>
      </c>
      <c r="O40" s="217"/>
      <c r="P40" s="970">
        <f>N40+P41</f>
        <v>0</v>
      </c>
      <c r="Q40" s="970">
        <f>P40+Q41</f>
        <v>0</v>
      </c>
      <c r="R40" s="970">
        <f>Q40+R41</f>
        <v>0</v>
      </c>
      <c r="S40" s="217"/>
    </row>
    <row r="41" spans="1:19" s="256" customFormat="1" ht="18" customHeight="1" x14ac:dyDescent="0.25">
      <c r="A41" s="741"/>
      <c r="B41" s="744" t="s">
        <v>16</v>
      </c>
      <c r="C41" s="745"/>
      <c r="D41" s="255"/>
      <c r="E41" s="255"/>
      <c r="F41" s="255"/>
      <c r="G41" s="255">
        <f>D41+E41+F41</f>
        <v>0</v>
      </c>
      <c r="H41" s="255"/>
      <c r="I41" s="255"/>
      <c r="J41" s="255"/>
      <c r="K41" s="255">
        <f>H41+I41+J41</f>
        <v>0</v>
      </c>
      <c r="L41" s="255"/>
      <c r="M41" s="255"/>
      <c r="N41" s="255"/>
      <c r="O41" s="255">
        <f>L41+M41+N41</f>
        <v>0</v>
      </c>
      <c r="P41" s="255"/>
      <c r="Q41" s="255"/>
      <c r="R41" s="255"/>
      <c r="S41" s="255">
        <f>+R40</f>
        <v>0</v>
      </c>
    </row>
    <row r="42" spans="1:19" s="218" customFormat="1" ht="22.5" customHeight="1" x14ac:dyDescent="0.2">
      <c r="A42" s="740" t="str">
        <f>C63</f>
        <v>S247</v>
      </c>
      <c r="B42" s="742" t="str">
        <f>D63</f>
        <v>PROG. PARA EL DESARROLLO PROFESIONAL DOCENTE (PRODEP)</v>
      </c>
      <c r="C42" s="743"/>
      <c r="D42" s="969">
        <f>D43</f>
        <v>0</v>
      </c>
      <c r="E42" s="969">
        <f>D42+E43</f>
        <v>0</v>
      </c>
      <c r="F42" s="969">
        <f>E42+F43</f>
        <v>0</v>
      </c>
      <c r="G42" s="217"/>
      <c r="H42" s="970">
        <f>F42+H43</f>
        <v>0</v>
      </c>
      <c r="I42" s="970">
        <f>H42+I43</f>
        <v>0</v>
      </c>
      <c r="J42" s="970">
        <f>I42+J43</f>
        <v>0</v>
      </c>
      <c r="K42" s="217"/>
      <c r="L42" s="970">
        <f>J42+L43</f>
        <v>0</v>
      </c>
      <c r="M42" s="970">
        <f>L42+M43</f>
        <v>19926.528999999999</v>
      </c>
      <c r="N42" s="970">
        <f>M42+N43</f>
        <v>19926.528999999999</v>
      </c>
      <c r="O42" s="217"/>
      <c r="P42" s="970">
        <f>N42+P43</f>
        <v>19926.528999999999</v>
      </c>
      <c r="Q42" s="970">
        <f>P42+Q43</f>
        <v>19926.528999999999</v>
      </c>
      <c r="R42" s="970">
        <f>Q42+R43</f>
        <v>19926.528999999999</v>
      </c>
      <c r="S42" s="217"/>
    </row>
    <row r="43" spans="1:19" s="256" customFormat="1" ht="18" customHeight="1" x14ac:dyDescent="0.25">
      <c r="A43" s="741"/>
      <c r="B43" s="744" t="s">
        <v>16</v>
      </c>
      <c r="C43" s="745"/>
      <c r="D43" s="255"/>
      <c r="E43" s="255"/>
      <c r="F43" s="255"/>
      <c r="G43" s="255">
        <f>D43+E43+F43</f>
        <v>0</v>
      </c>
      <c r="H43" s="255"/>
      <c r="I43" s="255"/>
      <c r="J43" s="255"/>
      <c r="K43" s="255">
        <f>H43+I43+J43</f>
        <v>0</v>
      </c>
      <c r="L43" s="255"/>
      <c r="M43" s="255">
        <f>19926529/1000</f>
        <v>19926.528999999999</v>
      </c>
      <c r="N43" s="255"/>
      <c r="O43" s="255">
        <f>L43+M43+N43</f>
        <v>19926.528999999999</v>
      </c>
      <c r="P43" s="255"/>
      <c r="Q43" s="255"/>
      <c r="R43" s="255"/>
      <c r="S43" s="255">
        <f>+R42</f>
        <v>19926.528999999999</v>
      </c>
    </row>
    <row r="44" spans="1:19" s="218" customFormat="1" ht="22.5" customHeight="1" x14ac:dyDescent="0.2">
      <c r="A44" s="740" t="str">
        <f>IF(C64="","",C64)</f>
        <v>S267</v>
      </c>
      <c r="B44" s="742" t="str">
        <f>D64</f>
        <v>PROG. DE FORTALECIMIENTO DE LA CALIDAD EDUCATIVA (PFCE)</v>
      </c>
      <c r="C44" s="743"/>
      <c r="D44" s="969">
        <f>D45</f>
        <v>0</v>
      </c>
      <c r="E44" s="969">
        <f>D44+E45</f>
        <v>0</v>
      </c>
      <c r="F44" s="969">
        <f>E44+F45</f>
        <v>0</v>
      </c>
      <c r="G44" s="217"/>
      <c r="H44" s="970">
        <f>F44+H45</f>
        <v>0</v>
      </c>
      <c r="I44" s="970">
        <f>H44+I45</f>
        <v>0</v>
      </c>
      <c r="J44" s="970">
        <f>I44+J45</f>
        <v>48543.625</v>
      </c>
      <c r="K44" s="217"/>
      <c r="L44" s="970">
        <f>J44+L45</f>
        <v>48543.625</v>
      </c>
      <c r="M44" s="970">
        <f>L44+M45</f>
        <v>48543.625</v>
      </c>
      <c r="N44" s="970">
        <f>M44+N45</f>
        <v>48543.625</v>
      </c>
      <c r="O44" s="217"/>
      <c r="P44" s="970">
        <f>N44+P45</f>
        <v>48543.625</v>
      </c>
      <c r="Q44" s="970">
        <f>P44+Q45</f>
        <v>48543.625</v>
      </c>
      <c r="R44" s="970">
        <f>Q44+R45</f>
        <v>48543.625</v>
      </c>
      <c r="S44" s="217"/>
    </row>
    <row r="45" spans="1:19" s="218" customFormat="1" ht="10.199999999999999" x14ac:dyDescent="0.2">
      <c r="A45" s="741"/>
      <c r="B45" s="770" t="s">
        <v>16</v>
      </c>
      <c r="C45" s="771"/>
      <c r="D45" s="255"/>
      <c r="E45" s="255"/>
      <c r="F45" s="255"/>
      <c r="G45" s="219">
        <f>D45+E45+F45</f>
        <v>0</v>
      </c>
      <c r="H45" s="255"/>
      <c r="I45" s="255"/>
      <c r="J45" s="255">
        <f>48543625/1000</f>
        <v>48543.625</v>
      </c>
      <c r="K45" s="219">
        <f>H45+I45+J45</f>
        <v>48543.625</v>
      </c>
      <c r="L45" s="255"/>
      <c r="M45" s="255"/>
      <c r="N45" s="255"/>
      <c r="O45" s="219">
        <f>L45+M45+N45</f>
        <v>0</v>
      </c>
      <c r="P45" s="255"/>
      <c r="Q45" s="255"/>
      <c r="R45" s="255"/>
      <c r="S45" s="219">
        <f>+R44</f>
        <v>48543.625</v>
      </c>
    </row>
    <row r="46" spans="1:19" s="218" customFormat="1" ht="22.5" customHeight="1" x14ac:dyDescent="0.2">
      <c r="A46" s="740" t="str">
        <f>IF(C65="","",C65)</f>
        <v/>
      </c>
      <c r="B46" s="742" t="str">
        <f>D65</f>
        <v>AAA</v>
      </c>
      <c r="C46" s="743"/>
      <c r="D46" s="969">
        <f>D47</f>
        <v>0</v>
      </c>
      <c r="E46" s="969">
        <f>D46+E47</f>
        <v>0</v>
      </c>
      <c r="F46" s="969">
        <f>E46+F47</f>
        <v>0</v>
      </c>
      <c r="G46" s="217"/>
      <c r="H46" s="970">
        <f>F46+H47</f>
        <v>0</v>
      </c>
      <c r="I46" s="970">
        <f>H46+I47</f>
        <v>0</v>
      </c>
      <c r="J46" s="970">
        <f>I46+J47</f>
        <v>0</v>
      </c>
      <c r="K46" s="217"/>
      <c r="L46" s="970">
        <f>J46+L47</f>
        <v>0</v>
      </c>
      <c r="M46" s="970">
        <f>L46+M47</f>
        <v>0</v>
      </c>
      <c r="N46" s="970">
        <f>M46+N47</f>
        <v>0</v>
      </c>
      <c r="O46" s="217"/>
      <c r="P46" s="970">
        <f>N46+P47</f>
        <v>0</v>
      </c>
      <c r="Q46" s="970">
        <f>P46+Q47</f>
        <v>0</v>
      </c>
      <c r="R46" s="970">
        <f>Q46+R47</f>
        <v>0</v>
      </c>
      <c r="S46" s="217"/>
    </row>
    <row r="47" spans="1:19" s="256" customFormat="1" ht="18" customHeight="1" x14ac:dyDescent="0.25">
      <c r="A47" s="741"/>
      <c r="B47" s="744" t="s">
        <v>16</v>
      </c>
      <c r="C47" s="745"/>
      <c r="D47" s="255"/>
      <c r="E47" s="255"/>
      <c r="F47" s="255"/>
      <c r="G47" s="255">
        <f>D47+E47+F47</f>
        <v>0</v>
      </c>
      <c r="H47" s="255"/>
      <c r="I47" s="255"/>
      <c r="J47" s="255"/>
      <c r="K47" s="255">
        <f>H47+I47+J47</f>
        <v>0</v>
      </c>
      <c r="L47" s="255"/>
      <c r="M47" s="255"/>
      <c r="N47" s="255"/>
      <c r="O47" s="255">
        <f>L47+M47+N47</f>
        <v>0</v>
      </c>
      <c r="P47" s="255"/>
      <c r="Q47" s="255"/>
      <c r="R47" s="255"/>
      <c r="S47" s="255">
        <f>+R46</f>
        <v>0</v>
      </c>
    </row>
    <row r="48" spans="1:19" s="218" customFormat="1" ht="22.5" customHeight="1" x14ac:dyDescent="0.2">
      <c r="A48" s="740" t="str">
        <f>IF(C66="","",C65)</f>
        <v/>
      </c>
      <c r="B48" s="742" t="str">
        <f>D66</f>
        <v>BBB</v>
      </c>
      <c r="C48" s="743"/>
      <c r="D48" s="969">
        <f>D49</f>
        <v>0</v>
      </c>
      <c r="E48" s="969">
        <f>D48+E49</f>
        <v>0</v>
      </c>
      <c r="F48" s="969">
        <f>E48+F49</f>
        <v>0</v>
      </c>
      <c r="G48" s="217"/>
      <c r="H48" s="970">
        <f>F48+H49</f>
        <v>0</v>
      </c>
      <c r="I48" s="970">
        <f>H48+I49</f>
        <v>0</v>
      </c>
      <c r="J48" s="970">
        <f>I48+J49</f>
        <v>0</v>
      </c>
      <c r="K48" s="217"/>
      <c r="L48" s="970">
        <f>J48+L49</f>
        <v>0</v>
      </c>
      <c r="M48" s="970">
        <f>L48+M49</f>
        <v>0</v>
      </c>
      <c r="N48" s="970">
        <f>M48+N49</f>
        <v>0</v>
      </c>
      <c r="O48" s="217"/>
      <c r="P48" s="970">
        <f>N48+P49</f>
        <v>0</v>
      </c>
      <c r="Q48" s="970">
        <f>P48+Q49</f>
        <v>0</v>
      </c>
      <c r="R48" s="970">
        <f>Q48+R49</f>
        <v>0</v>
      </c>
      <c r="S48" s="217"/>
    </row>
    <row r="49" spans="1:19" s="256" customFormat="1" ht="18" customHeight="1" x14ac:dyDescent="0.25">
      <c r="A49" s="741"/>
      <c r="B49" s="744" t="s">
        <v>16</v>
      </c>
      <c r="C49" s="745"/>
      <c r="D49" s="255"/>
      <c r="E49" s="255"/>
      <c r="F49" s="255"/>
      <c r="G49" s="255">
        <f>D49+E49+F49</f>
        <v>0</v>
      </c>
      <c r="H49" s="255"/>
      <c r="I49" s="255"/>
      <c r="J49" s="255"/>
      <c r="K49" s="255">
        <f>H49+I49+J49</f>
        <v>0</v>
      </c>
      <c r="L49" s="255"/>
      <c r="M49" s="255"/>
      <c r="N49" s="255"/>
      <c r="O49" s="255">
        <f>L49+M49+N49</f>
        <v>0</v>
      </c>
      <c r="P49" s="255"/>
      <c r="Q49" s="255"/>
      <c r="R49" s="255"/>
      <c r="S49" s="255">
        <f>+R48</f>
        <v>0</v>
      </c>
    </row>
    <row r="50" spans="1:19" s="218" customFormat="1" ht="10.199999999999999" x14ac:dyDescent="0.2">
      <c r="D50" s="971"/>
      <c r="E50" s="971"/>
      <c r="F50" s="971"/>
      <c r="G50" s="971"/>
      <c r="H50" s="971"/>
      <c r="I50" s="971"/>
      <c r="J50" s="971"/>
      <c r="K50" s="971"/>
      <c r="L50" s="220"/>
      <c r="M50" s="220"/>
      <c r="N50" s="220"/>
      <c r="O50" s="220"/>
      <c r="P50" s="971"/>
      <c r="Q50" s="971"/>
      <c r="R50" s="971"/>
      <c r="S50" s="220"/>
    </row>
    <row r="51" spans="1:19" s="218" customFormat="1" ht="10.8" thickBot="1" x14ac:dyDescent="0.25">
      <c r="B51" s="221" t="s">
        <v>173</v>
      </c>
      <c r="D51" s="971"/>
      <c r="E51" s="971"/>
      <c r="F51" s="971"/>
      <c r="G51" s="972">
        <f>G29+G31+G33+G35+G37+G39+G41+G43+G45+G47+G49</f>
        <v>453142</v>
      </c>
      <c r="H51" s="971"/>
      <c r="I51" s="971"/>
      <c r="J51" s="971"/>
      <c r="K51" s="972">
        <f>K29+K31+K33+K35+K37+K39+K41+K43+K45+K47+K49</f>
        <v>446493.11</v>
      </c>
      <c r="L51" s="220"/>
      <c r="M51" s="220"/>
      <c r="N51" s="220"/>
      <c r="O51" s="972">
        <f>O29+O31+O33+O35+O37+O39+O41+O43+O45+O47+O49</f>
        <v>1245990.1260000002</v>
      </c>
      <c r="P51" s="971"/>
      <c r="Q51" s="971"/>
      <c r="R51" s="971"/>
      <c r="S51" s="972">
        <f>S29+S31+S33+S35+S37+S39+S41+S43+S45+S47+S49</f>
        <v>1733560.186</v>
      </c>
    </row>
    <row r="52" spans="1:19" ht="9.75" customHeight="1" thickTop="1" x14ac:dyDescent="0.3">
      <c r="L52" s="220"/>
      <c r="M52" s="220"/>
      <c r="N52" s="220"/>
      <c r="O52" s="220"/>
    </row>
    <row r="53" spans="1:19" x14ac:dyDescent="0.3">
      <c r="B53" s="231" t="s">
        <v>16</v>
      </c>
      <c r="C53" s="766" t="s">
        <v>184</v>
      </c>
      <c r="D53" s="766"/>
      <c r="E53" s="766"/>
      <c r="F53" s="766"/>
      <c r="S53" s="214"/>
    </row>
    <row r="54" spans="1:19" x14ac:dyDescent="0.3">
      <c r="C54" s="222" t="s">
        <v>90</v>
      </c>
      <c r="D54" s="767" t="s">
        <v>397</v>
      </c>
      <c r="E54" s="768"/>
      <c r="F54" s="768"/>
      <c r="G54" s="768"/>
      <c r="H54" s="768"/>
      <c r="I54" s="768"/>
      <c r="J54" s="768"/>
      <c r="K54" s="768"/>
      <c r="L54" s="768"/>
      <c r="M54" s="768"/>
      <c r="N54" s="768"/>
      <c r="O54" s="768"/>
      <c r="P54" s="768"/>
      <c r="Q54" s="768"/>
      <c r="R54" s="769"/>
    </row>
    <row r="55" spans="1:19" x14ac:dyDescent="0.3">
      <c r="B55" s="223"/>
      <c r="C55" s="224" t="s">
        <v>66</v>
      </c>
      <c r="D55" s="247" t="s">
        <v>83</v>
      </c>
      <c r="E55" s="248"/>
      <c r="F55" s="248"/>
      <c r="G55" s="248"/>
      <c r="H55" s="248"/>
      <c r="I55" s="248"/>
      <c r="J55" s="248"/>
      <c r="K55" s="248"/>
      <c r="L55" s="248"/>
      <c r="M55" s="248"/>
      <c r="N55" s="248"/>
      <c r="O55" s="248"/>
      <c r="P55" s="248"/>
      <c r="Q55" s="248"/>
      <c r="R55" s="249"/>
    </row>
    <row r="56" spans="1:19" x14ac:dyDescent="0.3">
      <c r="B56" s="223"/>
      <c r="C56" s="224" t="s">
        <v>67</v>
      </c>
      <c r="D56" s="247" t="s">
        <v>190</v>
      </c>
      <c r="E56" s="248"/>
      <c r="F56" s="248"/>
      <c r="G56" s="248"/>
      <c r="H56" s="248"/>
      <c r="I56" s="248"/>
      <c r="J56" s="248"/>
      <c r="K56" s="248"/>
      <c r="L56" s="248"/>
      <c r="M56" s="248"/>
      <c r="N56" s="248"/>
      <c r="O56" s="248"/>
      <c r="P56" s="248"/>
      <c r="Q56" s="248"/>
      <c r="R56" s="249"/>
    </row>
    <row r="57" spans="1:19" x14ac:dyDescent="0.3">
      <c r="B57" s="223"/>
      <c r="C57" s="224" t="s">
        <v>72</v>
      </c>
      <c r="D57" s="253" t="s">
        <v>200</v>
      </c>
      <c r="E57" s="254"/>
      <c r="F57" s="254"/>
      <c r="G57" s="254"/>
      <c r="H57" s="254"/>
      <c r="I57" s="248"/>
      <c r="J57" s="248"/>
      <c r="K57" s="248"/>
      <c r="L57" s="248"/>
      <c r="M57" s="248"/>
      <c r="N57" s="248"/>
      <c r="O57" s="248"/>
      <c r="P57" s="248"/>
      <c r="Q57" s="248"/>
      <c r="R57" s="249"/>
    </row>
    <row r="58" spans="1:19" x14ac:dyDescent="0.3">
      <c r="B58" s="223"/>
      <c r="C58" s="224" t="s">
        <v>82</v>
      </c>
      <c r="D58" s="251" t="s">
        <v>191</v>
      </c>
      <c r="E58" s="248"/>
      <c r="F58" s="248"/>
      <c r="G58" s="248"/>
      <c r="H58" s="248"/>
      <c r="I58" s="248"/>
      <c r="J58" s="248"/>
      <c r="K58" s="248"/>
      <c r="L58" s="248"/>
      <c r="M58" s="248"/>
      <c r="N58" s="248"/>
      <c r="O58" s="248"/>
      <c r="P58" s="248"/>
      <c r="Q58" s="248"/>
      <c r="R58" s="249"/>
    </row>
    <row r="59" spans="1:19" x14ac:dyDescent="0.3">
      <c r="B59" s="223"/>
      <c r="C59" s="224" t="s">
        <v>69</v>
      </c>
      <c r="D59" s="251" t="s">
        <v>192</v>
      </c>
      <c r="E59" s="248"/>
      <c r="F59" s="248"/>
      <c r="G59" s="248"/>
      <c r="H59" s="248"/>
      <c r="I59" s="248"/>
      <c r="J59" s="248"/>
      <c r="K59" s="248"/>
      <c r="L59" s="248"/>
      <c r="M59" s="248"/>
      <c r="N59" s="248"/>
      <c r="O59" s="248"/>
      <c r="P59" s="248"/>
      <c r="Q59" s="248"/>
      <c r="R59" s="249"/>
    </row>
    <row r="60" spans="1:19" x14ac:dyDescent="0.3">
      <c r="B60" s="223"/>
      <c r="C60" s="224" t="s">
        <v>70</v>
      </c>
      <c r="D60" s="251" t="s">
        <v>193</v>
      </c>
      <c r="E60" s="248"/>
      <c r="F60" s="248"/>
      <c r="G60" s="248"/>
      <c r="H60" s="248"/>
      <c r="I60" s="248"/>
      <c r="J60" s="248"/>
      <c r="K60" s="248"/>
      <c r="L60" s="248"/>
      <c r="M60" s="248"/>
      <c r="N60" s="248"/>
      <c r="O60" s="248"/>
      <c r="P60" s="248"/>
      <c r="Q60" s="248"/>
      <c r="R60" s="249"/>
    </row>
    <row r="61" spans="1:19" x14ac:dyDescent="0.3">
      <c r="B61" s="223"/>
      <c r="C61" s="224" t="s">
        <v>71</v>
      </c>
      <c r="D61" s="251" t="s">
        <v>194</v>
      </c>
      <c r="E61" s="248"/>
      <c r="F61" s="248"/>
      <c r="G61" s="248"/>
      <c r="H61" s="248"/>
      <c r="I61" s="248"/>
      <c r="J61" s="248"/>
      <c r="K61" s="248"/>
      <c r="L61" s="248"/>
      <c r="M61" s="248"/>
      <c r="N61" s="248"/>
      <c r="O61" s="248"/>
      <c r="P61" s="248"/>
      <c r="Q61" s="248"/>
      <c r="R61" s="249"/>
    </row>
    <row r="62" spans="1:19" x14ac:dyDescent="0.3">
      <c r="B62" s="223"/>
      <c r="C62" s="224" t="s">
        <v>188</v>
      </c>
      <c r="D62" s="251" t="s">
        <v>195</v>
      </c>
      <c r="E62" s="248"/>
      <c r="F62" s="248"/>
      <c r="G62" s="248"/>
      <c r="H62" s="248"/>
      <c r="I62" s="248"/>
      <c r="J62" s="248"/>
      <c r="K62" s="248"/>
      <c r="L62" s="248"/>
      <c r="M62" s="248"/>
      <c r="N62" s="248"/>
      <c r="O62" s="248"/>
      <c r="P62" s="248"/>
      <c r="Q62" s="248"/>
      <c r="R62" s="249"/>
    </row>
    <row r="63" spans="1:19" x14ac:dyDescent="0.3">
      <c r="B63" s="223"/>
      <c r="C63" s="224" t="s">
        <v>68</v>
      </c>
      <c r="D63" s="251" t="s">
        <v>196</v>
      </c>
      <c r="E63" s="248"/>
      <c r="F63" s="248"/>
      <c r="G63" s="248"/>
      <c r="H63" s="248"/>
      <c r="I63" s="248"/>
      <c r="J63" s="248"/>
      <c r="K63" s="248"/>
      <c r="L63" s="248"/>
      <c r="M63" s="248"/>
      <c r="N63" s="248"/>
      <c r="O63" s="248"/>
      <c r="P63" s="248"/>
      <c r="Q63" s="248"/>
      <c r="R63" s="249"/>
    </row>
    <row r="64" spans="1:19" x14ac:dyDescent="0.3">
      <c r="B64" s="223"/>
      <c r="C64" s="224" t="s">
        <v>189</v>
      </c>
      <c r="D64" s="251" t="s">
        <v>197</v>
      </c>
      <c r="E64" s="248"/>
      <c r="F64" s="248"/>
      <c r="G64" s="248"/>
      <c r="H64" s="248"/>
      <c r="I64" s="248"/>
      <c r="J64" s="248"/>
      <c r="K64" s="248"/>
      <c r="L64" s="248"/>
      <c r="M64" s="248"/>
      <c r="N64" s="248"/>
      <c r="O64" s="248"/>
      <c r="P64" s="248"/>
      <c r="Q64" s="248"/>
      <c r="R64" s="249"/>
    </row>
    <row r="65" spans="2:18" x14ac:dyDescent="0.3">
      <c r="B65" s="223"/>
      <c r="C65" s="224"/>
      <c r="D65" s="247" t="s">
        <v>198</v>
      </c>
      <c r="E65" s="248"/>
      <c r="F65" s="248"/>
      <c r="G65" s="248"/>
      <c r="H65" s="248"/>
      <c r="I65" s="248"/>
      <c r="J65" s="248"/>
      <c r="K65" s="248"/>
      <c r="L65" s="248"/>
      <c r="M65" s="248"/>
      <c r="N65" s="248"/>
      <c r="O65" s="248"/>
      <c r="P65" s="248"/>
      <c r="Q65" s="248"/>
      <c r="R65" s="249"/>
    </row>
    <row r="66" spans="2:18" x14ac:dyDescent="0.3">
      <c r="C66" s="224"/>
      <c r="D66" s="247" t="s">
        <v>199</v>
      </c>
      <c r="E66" s="248"/>
      <c r="F66" s="248"/>
      <c r="G66" s="248"/>
      <c r="H66" s="248"/>
      <c r="I66" s="248"/>
      <c r="J66" s="248"/>
      <c r="K66" s="248"/>
      <c r="L66" s="248"/>
      <c r="M66" s="248"/>
      <c r="N66" s="248"/>
      <c r="O66" s="248"/>
      <c r="P66" s="248"/>
      <c r="Q66" s="248"/>
      <c r="R66" s="249"/>
    </row>
    <row r="67" spans="2:18" x14ac:dyDescent="0.3">
      <c r="C67" s="973"/>
      <c r="D67" s="974"/>
      <c r="E67" s="974"/>
      <c r="F67" s="974"/>
      <c r="G67" s="974"/>
      <c r="H67" s="974"/>
      <c r="I67" s="974"/>
      <c r="J67" s="974"/>
      <c r="K67" s="974"/>
      <c r="L67" s="974"/>
      <c r="M67" s="974"/>
      <c r="N67" s="974"/>
      <c r="O67" s="974"/>
      <c r="P67" s="974"/>
      <c r="Q67" s="974"/>
      <c r="R67" s="974"/>
    </row>
  </sheetData>
  <sortState ref="C70:E77">
    <sortCondition ref="E70:E77"/>
  </sortState>
  <mergeCells count="55">
    <mergeCell ref="A48:A49"/>
    <mergeCell ref="B49:C49"/>
    <mergeCell ref="A44:A45"/>
    <mergeCell ref="B45:C45"/>
    <mergeCell ref="A28:A29"/>
    <mergeCell ref="A30:A31"/>
    <mergeCell ref="A40:A41"/>
    <mergeCell ref="A36:A37"/>
    <mergeCell ref="A38:A39"/>
    <mergeCell ref="B5:S5"/>
    <mergeCell ref="D26:F26"/>
    <mergeCell ref="B28:C28"/>
    <mergeCell ref="H26:J26"/>
    <mergeCell ref="L26:N26"/>
    <mergeCell ref="C53:F53"/>
    <mergeCell ref="D54:R54"/>
    <mergeCell ref="B48:C48"/>
    <mergeCell ref="B44:C44"/>
    <mergeCell ref="B31:C31"/>
    <mergeCell ref="B40:C40"/>
    <mergeCell ref="B41:C41"/>
    <mergeCell ref="B37:C37"/>
    <mergeCell ref="B39:C39"/>
    <mergeCell ref="B34:C34"/>
    <mergeCell ref="B36:C36"/>
    <mergeCell ref="B35:C35"/>
    <mergeCell ref="P26:R26"/>
    <mergeCell ref="D6:D7"/>
    <mergeCell ref="B25:S25"/>
    <mergeCell ref="B30:C30"/>
    <mergeCell ref="B33:C33"/>
    <mergeCell ref="B29:C29"/>
    <mergeCell ref="P6:P7"/>
    <mergeCell ref="E6:O6"/>
    <mergeCell ref="B24:S24"/>
    <mergeCell ref="G26:G27"/>
    <mergeCell ref="K26:K27"/>
    <mergeCell ref="O26:O27"/>
    <mergeCell ref="S26:S27"/>
    <mergeCell ref="A4:S4"/>
    <mergeCell ref="A1:S1"/>
    <mergeCell ref="A2:S2"/>
    <mergeCell ref="A3:S3"/>
    <mergeCell ref="A46:A47"/>
    <mergeCell ref="B46:C46"/>
    <mergeCell ref="B47:C47"/>
    <mergeCell ref="A26:A27"/>
    <mergeCell ref="B26:C27"/>
    <mergeCell ref="A42:A43"/>
    <mergeCell ref="B42:C42"/>
    <mergeCell ref="B43:C43"/>
    <mergeCell ref="A32:A33"/>
    <mergeCell ref="B32:C32"/>
    <mergeCell ref="B38:C38"/>
    <mergeCell ref="A34:A35"/>
  </mergeCells>
  <printOptions horizontalCentered="1"/>
  <pageMargins left="0.22" right="0.2" top="0.39370078740157483" bottom="0.26" header="0.31496062992125984" footer="0.31496062992125984"/>
  <pageSetup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H60"/>
  <sheetViews>
    <sheetView zoomScale="60" zoomScaleNormal="60" workbookViewId="0">
      <selection sqref="A1:Q54"/>
    </sheetView>
  </sheetViews>
  <sheetFormatPr baseColWidth="10" defaultRowHeight="13.2" x14ac:dyDescent="0.25"/>
  <cols>
    <col min="1" max="1" width="20.88671875" customWidth="1"/>
    <col min="2" max="2" width="33" customWidth="1"/>
    <col min="3" max="3" width="11.6640625" customWidth="1"/>
    <col min="4" max="4" width="12.88671875" customWidth="1"/>
    <col min="5" max="5" width="13" customWidth="1"/>
    <col min="6" max="6" width="0.88671875" customWidth="1"/>
    <col min="7" max="8" width="12.33203125" customWidth="1"/>
    <col min="9" max="9" width="12.6640625" customWidth="1"/>
    <col min="10" max="10" width="0.88671875" customWidth="1"/>
    <col min="11" max="11" width="11.88671875" customWidth="1"/>
    <col min="12" max="13" width="12.6640625" customWidth="1"/>
    <col min="14" max="14" width="0.88671875" customWidth="1"/>
    <col min="15" max="15" width="13.5546875" customWidth="1"/>
    <col min="16" max="16" width="13.33203125" customWidth="1"/>
    <col min="17" max="17" width="16" customWidth="1"/>
    <col min="18" max="18" width="8.6640625" customWidth="1"/>
    <col min="19" max="19" width="9.109375" customWidth="1"/>
    <col min="20" max="20" width="12.6640625" customWidth="1"/>
    <col min="21" max="21" width="12" customWidth="1"/>
    <col min="22" max="22" width="14.44140625" customWidth="1"/>
    <col min="23" max="23" width="15.33203125" customWidth="1"/>
    <col min="24" max="24" width="15" customWidth="1"/>
    <col min="25" max="25" width="12.88671875" customWidth="1"/>
    <col min="26" max="26" width="14.109375" customWidth="1"/>
    <col min="27" max="27" width="14.6640625" customWidth="1"/>
    <col min="28" max="28" width="10.109375" bestFit="1" customWidth="1"/>
  </cols>
  <sheetData>
    <row r="1" spans="1:34" s="56" customFormat="1" ht="20.25" customHeight="1" x14ac:dyDescent="0.25">
      <c r="A1" s="926" t="s">
        <v>161</v>
      </c>
      <c r="B1" s="927"/>
      <c r="C1" s="927"/>
      <c r="D1" s="927"/>
      <c r="E1" s="927"/>
      <c r="F1" s="927"/>
      <c r="G1" s="927"/>
      <c r="H1" s="927"/>
      <c r="I1" s="927"/>
      <c r="J1" s="927"/>
      <c r="K1" s="927"/>
      <c r="L1" s="927"/>
      <c r="M1" s="927"/>
      <c r="N1" s="927"/>
      <c r="O1" s="927"/>
      <c r="P1" s="927"/>
      <c r="Q1" s="927"/>
      <c r="R1" s="55"/>
      <c r="S1" s="55"/>
      <c r="T1" s="55"/>
    </row>
    <row r="2" spans="1:34" s="56" customFormat="1" ht="20.25" customHeight="1" x14ac:dyDescent="0.25">
      <c r="A2" s="927" t="s">
        <v>404</v>
      </c>
      <c r="B2" s="927"/>
      <c r="C2" s="927"/>
      <c r="D2" s="927"/>
      <c r="E2" s="927"/>
      <c r="F2" s="927"/>
      <c r="G2" s="927"/>
      <c r="H2" s="927"/>
      <c r="I2" s="927"/>
      <c r="J2" s="927"/>
      <c r="K2" s="927"/>
      <c r="L2" s="927"/>
      <c r="M2" s="927"/>
      <c r="N2" s="927"/>
      <c r="O2" s="927"/>
      <c r="P2" s="927"/>
      <c r="Q2" s="927"/>
      <c r="R2" s="55"/>
      <c r="S2" s="905" t="s">
        <v>160</v>
      </c>
      <c r="T2" s="906"/>
      <c r="U2" s="906"/>
      <c r="V2" s="906"/>
      <c r="W2" s="906"/>
      <c r="X2" s="906"/>
      <c r="Y2" s="906"/>
      <c r="Z2" s="906"/>
      <c r="AA2" s="907"/>
    </row>
    <row r="3" spans="1:34" s="56" customFormat="1" ht="20.25" customHeight="1" x14ac:dyDescent="0.25">
      <c r="A3" s="927" t="s">
        <v>12</v>
      </c>
      <c r="B3" s="927"/>
      <c r="C3" s="927"/>
      <c r="D3" s="927"/>
      <c r="E3" s="927"/>
      <c r="F3" s="927"/>
      <c r="G3" s="927"/>
      <c r="H3" s="927"/>
      <c r="I3" s="927"/>
      <c r="J3" s="927"/>
      <c r="K3" s="927"/>
      <c r="L3" s="927"/>
      <c r="M3" s="927"/>
      <c r="N3" s="927"/>
      <c r="O3" s="927"/>
      <c r="P3" s="927"/>
      <c r="Q3" s="927"/>
      <c r="R3" s="55"/>
      <c r="S3" s="55"/>
      <c r="T3" s="55"/>
    </row>
    <row r="4" spans="1:34" s="56" customFormat="1" ht="20.25" customHeight="1" x14ac:dyDescent="0.25">
      <c r="A4" s="928" t="s">
        <v>0</v>
      </c>
      <c r="B4" s="928"/>
      <c r="C4" s="928"/>
      <c r="D4" s="928"/>
      <c r="E4" s="928"/>
      <c r="F4" s="928"/>
      <c r="G4" s="928"/>
      <c r="H4" s="928"/>
      <c r="I4" s="928"/>
      <c r="J4" s="928"/>
      <c r="K4" s="928"/>
      <c r="L4" s="928"/>
      <c r="M4" s="928"/>
      <c r="N4" s="928"/>
      <c r="O4" s="928"/>
      <c r="P4" s="928"/>
      <c r="Q4" s="928"/>
      <c r="S4" s="915" t="s">
        <v>38</v>
      </c>
      <c r="T4" s="916"/>
      <c r="U4" s="916"/>
      <c r="V4" s="916"/>
      <c r="W4" s="916"/>
      <c r="X4" s="916"/>
      <c r="Y4" s="916"/>
      <c r="Z4" s="916"/>
      <c r="AA4" s="917"/>
      <c r="AD4" s="57"/>
    </row>
    <row r="5" spans="1:34" s="56" customFormat="1" ht="20.25" customHeight="1" x14ac:dyDescent="0.25">
      <c r="A5" s="928" t="s">
        <v>407</v>
      </c>
      <c r="B5" s="928"/>
      <c r="C5" s="928"/>
      <c r="D5" s="928"/>
      <c r="E5" s="928"/>
      <c r="F5" s="928"/>
      <c r="G5" s="928"/>
      <c r="H5" s="928"/>
      <c r="I5" s="928"/>
      <c r="J5" s="928"/>
      <c r="K5" s="928"/>
      <c r="L5" s="928"/>
      <c r="M5" s="928"/>
      <c r="N5" s="928"/>
      <c r="O5" s="928"/>
      <c r="P5" s="928"/>
      <c r="Q5" s="928"/>
      <c r="S5" s="941">
        <f>U14+X14</f>
        <v>87437.365160000016</v>
      </c>
      <c r="T5" s="942"/>
      <c r="U5" s="942"/>
      <c r="V5" s="942"/>
      <c r="W5" s="942"/>
      <c r="X5" s="942"/>
      <c r="Y5" s="942"/>
      <c r="Z5" s="942"/>
      <c r="AA5" s="943"/>
      <c r="AC5" s="896" t="s">
        <v>174</v>
      </c>
      <c r="AD5" s="896"/>
      <c r="AE5" s="896"/>
      <c r="AF5" s="896"/>
      <c r="AG5" s="896"/>
      <c r="AH5" s="896"/>
    </row>
    <row r="6" spans="1:34" ht="17.399999999999999" x14ac:dyDescent="0.3">
      <c r="A6" s="947" t="s">
        <v>74</v>
      </c>
      <c r="B6" s="948"/>
      <c r="C6" s="948"/>
      <c r="D6" s="948"/>
      <c r="E6" s="948"/>
      <c r="F6" s="948"/>
      <c r="G6" s="948"/>
      <c r="H6" s="948"/>
      <c r="I6" s="948"/>
      <c r="J6" s="948"/>
      <c r="K6" s="948"/>
      <c r="L6" s="948"/>
      <c r="M6" s="949"/>
      <c r="N6" s="185"/>
      <c r="O6" s="947" t="s">
        <v>420</v>
      </c>
      <c r="P6" s="948"/>
      <c r="Q6" s="949"/>
      <c r="R6" s="1"/>
      <c r="S6" s="918">
        <f>U14/S5</f>
        <v>0.25000280497930771</v>
      </c>
      <c r="T6" s="919"/>
      <c r="U6" s="919"/>
      <c r="V6" s="918">
        <f>X14/S5</f>
        <v>0.74999719502069218</v>
      </c>
      <c r="W6" s="919"/>
      <c r="X6" s="919"/>
      <c r="Y6" s="918">
        <f>AA14/S5</f>
        <v>0</v>
      </c>
      <c r="Z6" s="919"/>
      <c r="AA6" s="919"/>
      <c r="AB6" s="54">
        <f>S6+V6+Y6</f>
        <v>0.99999999999999989</v>
      </c>
      <c r="AC6" s="896"/>
      <c r="AD6" s="896"/>
      <c r="AE6" s="896"/>
      <c r="AF6" s="896"/>
      <c r="AG6" s="896"/>
      <c r="AH6" s="896"/>
    </row>
    <row r="7" spans="1:34" ht="12.75" customHeight="1" x14ac:dyDescent="0.25">
      <c r="A7" s="950" t="s">
        <v>1</v>
      </c>
      <c r="B7" s="951" t="s">
        <v>11</v>
      </c>
      <c r="C7" s="958" t="s">
        <v>13</v>
      </c>
      <c r="D7" s="959"/>
      <c r="E7" s="959"/>
      <c r="F7" s="959"/>
      <c r="G7" s="959"/>
      <c r="H7" s="959"/>
      <c r="I7" s="959"/>
      <c r="J7" s="959"/>
      <c r="K7" s="959"/>
      <c r="L7" s="959"/>
      <c r="M7" s="960"/>
      <c r="N7" s="186"/>
      <c r="O7" s="952" t="s">
        <v>421</v>
      </c>
      <c r="P7" s="953"/>
      <c r="Q7" s="954"/>
      <c r="S7" s="935">
        <f>S5*S6</f>
        <v>21859.58655</v>
      </c>
      <c r="T7" s="936"/>
      <c r="U7" s="937"/>
      <c r="V7" s="935">
        <f>S5*V6</f>
        <v>65577.778610000008</v>
      </c>
      <c r="W7" s="936"/>
      <c r="X7" s="937"/>
      <c r="Y7" s="935">
        <f>Y6*S5</f>
        <v>0</v>
      </c>
      <c r="Z7" s="936"/>
      <c r="AA7" s="937"/>
      <c r="AB7" s="897">
        <f>S7+V7+Y7</f>
        <v>87437.365160000016</v>
      </c>
      <c r="AC7" s="896"/>
      <c r="AD7" s="896"/>
      <c r="AE7" s="896"/>
      <c r="AF7" s="896"/>
      <c r="AG7" s="896"/>
      <c r="AH7" s="896"/>
    </row>
    <row r="8" spans="1:34" ht="12.75" customHeight="1" x14ac:dyDescent="0.25">
      <c r="A8" s="950"/>
      <c r="B8" s="951"/>
      <c r="C8" s="961" t="s">
        <v>95</v>
      </c>
      <c r="D8" s="924"/>
      <c r="E8" s="925"/>
      <c r="F8" s="139"/>
      <c r="G8" s="923" t="s">
        <v>14</v>
      </c>
      <c r="H8" s="924"/>
      <c r="I8" s="925"/>
      <c r="J8" s="140"/>
      <c r="K8" s="929" t="s">
        <v>15</v>
      </c>
      <c r="L8" s="930"/>
      <c r="M8" s="931"/>
      <c r="N8" s="141"/>
      <c r="O8" s="955"/>
      <c r="P8" s="956"/>
      <c r="Q8" s="957"/>
      <c r="S8" s="938"/>
      <c r="T8" s="939"/>
      <c r="U8" s="940"/>
      <c r="V8" s="938"/>
      <c r="W8" s="939"/>
      <c r="X8" s="940"/>
      <c r="Y8" s="938"/>
      <c r="Z8" s="939"/>
      <c r="AA8" s="940"/>
      <c r="AB8" s="898"/>
    </row>
    <row r="9" spans="1:34" x14ac:dyDescent="0.25">
      <c r="A9" s="950"/>
      <c r="B9" s="951"/>
      <c r="C9" s="67" t="s">
        <v>30</v>
      </c>
      <c r="D9" s="67" t="s">
        <v>31</v>
      </c>
      <c r="E9" s="67" t="s">
        <v>32</v>
      </c>
      <c r="F9" s="142"/>
      <c r="G9" s="67" t="s">
        <v>30</v>
      </c>
      <c r="H9" s="67" t="s">
        <v>31</v>
      </c>
      <c r="I9" s="67" t="s">
        <v>32</v>
      </c>
      <c r="J9" s="142"/>
      <c r="K9" s="67" t="s">
        <v>30</v>
      </c>
      <c r="L9" s="67" t="s">
        <v>31</v>
      </c>
      <c r="M9" s="67" t="s">
        <v>32</v>
      </c>
      <c r="N9" s="142"/>
      <c r="O9" s="195" t="s">
        <v>176</v>
      </c>
      <c r="P9" s="193" t="s">
        <v>179</v>
      </c>
      <c r="Q9" s="194" t="s">
        <v>60</v>
      </c>
      <c r="S9" s="908" t="s">
        <v>95</v>
      </c>
      <c r="T9" s="909"/>
      <c r="U9" s="910"/>
      <c r="V9" s="911" t="s">
        <v>14</v>
      </c>
      <c r="W9" s="912"/>
      <c r="X9" s="913"/>
      <c r="Y9" s="911" t="s">
        <v>15</v>
      </c>
      <c r="Z9" s="912"/>
      <c r="AA9" s="913"/>
    </row>
    <row r="10" spans="1:34" x14ac:dyDescent="0.25">
      <c r="A10" s="143"/>
      <c r="B10" s="73"/>
      <c r="C10" s="74"/>
      <c r="D10" s="75"/>
      <c r="E10" s="76"/>
      <c r="F10" s="120"/>
      <c r="G10" s="74"/>
      <c r="H10" s="75"/>
      <c r="I10" s="76"/>
      <c r="J10" s="120"/>
      <c r="K10" s="74"/>
      <c r="L10" s="75"/>
      <c r="M10" s="76"/>
      <c r="N10" s="120"/>
      <c r="O10" s="74"/>
      <c r="P10" s="75"/>
      <c r="Q10" s="144"/>
      <c r="S10" s="24" t="s">
        <v>53</v>
      </c>
      <c r="T10" s="24" t="s">
        <v>54</v>
      </c>
      <c r="U10" s="24" t="s">
        <v>55</v>
      </c>
      <c r="V10" s="24" t="s">
        <v>53</v>
      </c>
      <c r="W10" s="24" t="s">
        <v>54</v>
      </c>
      <c r="X10" s="24" t="s">
        <v>55</v>
      </c>
      <c r="Y10" s="24" t="s">
        <v>53</v>
      </c>
      <c r="Z10" s="24" t="s">
        <v>54</v>
      </c>
      <c r="AA10" s="24" t="s">
        <v>55</v>
      </c>
    </row>
    <row r="11" spans="1:34" s="5" customFormat="1" x14ac:dyDescent="0.25">
      <c r="A11" s="119"/>
      <c r="B11" s="77"/>
      <c r="C11" s="81"/>
      <c r="D11" s="120"/>
      <c r="E11" s="85"/>
      <c r="F11" s="120"/>
      <c r="G11" s="81"/>
      <c r="H11" s="120"/>
      <c r="I11" s="85"/>
      <c r="J11" s="120"/>
      <c r="K11" s="81"/>
      <c r="L11" s="120"/>
      <c r="M11" s="85"/>
      <c r="N11" s="120"/>
      <c r="O11" s="145"/>
      <c r="P11" s="121"/>
      <c r="Q11" s="124"/>
      <c r="S11"/>
      <c r="T11"/>
      <c r="U11"/>
      <c r="V11"/>
      <c r="W11"/>
      <c r="X11"/>
      <c r="Y11"/>
      <c r="Z11"/>
      <c r="AA11"/>
      <c r="AB11"/>
      <c r="AC11"/>
      <c r="AD11"/>
      <c r="AE11"/>
      <c r="AF11"/>
      <c r="AG11"/>
      <c r="AH11"/>
    </row>
    <row r="12" spans="1:34" s="5" customFormat="1" ht="12.75" customHeight="1" x14ac:dyDescent="0.25">
      <c r="A12" s="146" t="e">
        <f>VLOOKUP('HOJA DE TRABAJO DE LA UPE'!#REF!,Hoja1!$B$2:$C$35,2,FALSE)</f>
        <v>#REF!</v>
      </c>
      <c r="B12" s="192" t="str">
        <f>'HOJA DE TRABAJO DE LA UPE'!D55</f>
        <v>SUBSIDIOS FEDERALES PARA ORGANISMOS D. E.</v>
      </c>
      <c r="C12" s="147">
        <f>S12</f>
        <v>1261.1278200000002</v>
      </c>
      <c r="D12" s="148">
        <f>T12</f>
        <v>12717.104499999999</v>
      </c>
      <c r="E12" s="149">
        <f>U12</f>
        <v>7881.3542300000008</v>
      </c>
      <c r="F12" s="150"/>
      <c r="G12" s="147">
        <f>V12</f>
        <v>5407.5000799999998</v>
      </c>
      <c r="H12" s="151">
        <f>W12</f>
        <v>28155.649390000002</v>
      </c>
      <c r="I12" s="152">
        <f>X12</f>
        <v>32014.629140000001</v>
      </c>
      <c r="J12" s="150"/>
      <c r="K12" s="153">
        <f>Y12</f>
        <v>0</v>
      </c>
      <c r="L12" s="151">
        <f>Z12</f>
        <v>0</v>
      </c>
      <c r="M12" s="152">
        <f>AA12</f>
        <v>0</v>
      </c>
      <c r="N12" s="121"/>
      <c r="O12" s="154">
        <f>C12+G12+K12+'FRACCIÓN III 2do 2018'!Q12</f>
        <v>193599.99604999999</v>
      </c>
      <c r="P12" s="155">
        <f>O12+D12+H12+L12</f>
        <v>234472.74993999998</v>
      </c>
      <c r="Q12" s="156">
        <f>P12+E12+I12+M12</f>
        <v>274368.73330999998</v>
      </c>
      <c r="S12" s="10">
        <f>1261127.82/1000</f>
        <v>1261.1278200000002</v>
      </c>
      <c r="T12" s="10">
        <f>12717104.5/1000</f>
        <v>12717.104499999999</v>
      </c>
      <c r="U12" s="10">
        <f>7881354.23/1000</f>
        <v>7881.3542300000008</v>
      </c>
      <c r="V12" s="10">
        <f>5407500.08/1000</f>
        <v>5407.5000799999998</v>
      </c>
      <c r="W12" s="10">
        <f>28155649.39/1000</f>
        <v>28155.649390000002</v>
      </c>
      <c r="X12" s="10">
        <f>32014629.14/1000</f>
        <v>32014.629140000001</v>
      </c>
      <c r="Y12" s="10">
        <f>Y7/3</f>
        <v>0</v>
      </c>
      <c r="Z12" s="10">
        <f>Y7/3</f>
        <v>0</v>
      </c>
      <c r="AA12" s="10">
        <f>Y7/3</f>
        <v>0</v>
      </c>
      <c r="AB12"/>
      <c r="AC12"/>
      <c r="AD12"/>
      <c r="AE12"/>
      <c r="AF12"/>
      <c r="AG12"/>
      <c r="AH12"/>
    </row>
    <row r="13" spans="1:34" s="5" customFormat="1" x14ac:dyDescent="0.25">
      <c r="A13" s="119"/>
      <c r="B13" s="157"/>
      <c r="C13" s="81"/>
      <c r="D13" s="120"/>
      <c r="E13" s="158"/>
      <c r="F13" s="120"/>
      <c r="G13" s="81"/>
      <c r="H13" s="159"/>
      <c r="I13" s="85"/>
      <c r="J13" s="120"/>
      <c r="K13" s="160"/>
      <c r="L13" s="159"/>
      <c r="M13" s="85"/>
      <c r="N13" s="121"/>
      <c r="O13" s="161"/>
      <c r="P13" s="121"/>
      <c r="Q13" s="124"/>
      <c r="S13" s="21"/>
      <c r="T13" s="21"/>
      <c r="U13" s="21"/>
      <c r="V13" s="21"/>
      <c r="W13" s="21"/>
      <c r="X13" s="21"/>
      <c r="Y13" s="21"/>
      <c r="Z13" s="21"/>
      <c r="AA13" s="21"/>
      <c r="AB13"/>
      <c r="AC13"/>
      <c r="AD13"/>
      <c r="AE13"/>
      <c r="AF13"/>
      <c r="AG13"/>
      <c r="AH13"/>
    </row>
    <row r="14" spans="1:34" s="5" customFormat="1" x14ac:dyDescent="0.25">
      <c r="A14" s="119"/>
      <c r="B14" s="157"/>
      <c r="C14" s="81"/>
      <c r="D14" s="120"/>
      <c r="E14" s="85"/>
      <c r="F14" s="120"/>
      <c r="G14" s="81"/>
      <c r="H14" s="120"/>
      <c r="I14" s="85"/>
      <c r="J14" s="120"/>
      <c r="K14" s="145"/>
      <c r="L14" s="121"/>
      <c r="M14" s="93"/>
      <c r="N14" s="121"/>
      <c r="O14" s="145"/>
      <c r="P14" s="121"/>
      <c r="Q14" s="124"/>
      <c r="S14"/>
      <c r="T14"/>
      <c r="U14" s="433">
        <f>+S12+T12+U12</f>
        <v>21859.58655</v>
      </c>
      <c r="V14"/>
      <c r="W14"/>
      <c r="X14" s="433">
        <f>+V12+W12+X12</f>
        <v>65577.778610000008</v>
      </c>
      <c r="Y14"/>
      <c r="Z14"/>
      <c r="AA14"/>
      <c r="AB14"/>
      <c r="AC14"/>
      <c r="AD14"/>
      <c r="AE14"/>
      <c r="AF14"/>
      <c r="AG14"/>
      <c r="AH14"/>
    </row>
    <row r="15" spans="1:34" s="5" customFormat="1" ht="14.4" x14ac:dyDescent="0.3">
      <c r="A15" s="162" t="s">
        <v>19</v>
      </c>
      <c r="B15" s="168" t="str">
        <f>'HOJA DE TRABAJO DE LA UPE'!D56</f>
        <v>CARRERA DOCENTE</v>
      </c>
      <c r="C15" s="81"/>
      <c r="D15" s="120"/>
      <c r="E15" s="85"/>
      <c r="F15" s="120"/>
      <c r="G15" s="81"/>
      <c r="H15" s="120"/>
      <c r="I15" s="85"/>
      <c r="J15" s="120"/>
      <c r="K15" s="154">
        <f>'HOJA DE TRABAJO DE LA UPE'!L31</f>
        <v>0</v>
      </c>
      <c r="L15" s="128">
        <f>'HOJA DE TRABAJO DE LA UPE'!M31</f>
        <v>17070.323</v>
      </c>
      <c r="M15" s="164">
        <f>'HOJA DE TRABAJO DE LA UPE'!N31</f>
        <v>0</v>
      </c>
      <c r="N15" s="121"/>
      <c r="O15" s="154">
        <f>'FRACCIÓN III 2do 2018'!Q15+K15</f>
        <v>0</v>
      </c>
      <c r="P15" s="128">
        <f>O15+L15</f>
        <v>17070.323</v>
      </c>
      <c r="Q15" s="132">
        <f>P15+M15</f>
        <v>17070.323</v>
      </c>
      <c r="AB15"/>
      <c r="AC15"/>
      <c r="AD15"/>
      <c r="AE15"/>
      <c r="AF15"/>
      <c r="AG15"/>
      <c r="AH15"/>
    </row>
    <row r="16" spans="1:34" s="5" customFormat="1" x14ac:dyDescent="0.25">
      <c r="A16" s="119"/>
      <c r="B16" s="163"/>
      <c r="C16" s="81"/>
      <c r="D16" s="120"/>
      <c r="E16" s="85"/>
      <c r="F16" s="120"/>
      <c r="G16" s="81"/>
      <c r="H16" s="120"/>
      <c r="I16" s="85"/>
      <c r="J16" s="120"/>
      <c r="K16" s="154"/>
      <c r="L16" s="121"/>
      <c r="M16" s="93"/>
      <c r="N16" s="121"/>
      <c r="O16" s="145"/>
      <c r="P16" s="121"/>
      <c r="Q16" s="124"/>
      <c r="S16"/>
      <c r="T16"/>
      <c r="U16"/>
      <c r="V16"/>
      <c r="W16"/>
      <c r="X16"/>
      <c r="Y16"/>
      <c r="Z16"/>
      <c r="AA16"/>
      <c r="AB16"/>
      <c r="AC16"/>
      <c r="AD16"/>
      <c r="AE16"/>
      <c r="AF16"/>
      <c r="AG16"/>
      <c r="AH16"/>
    </row>
    <row r="17" spans="1:34" s="5" customFormat="1" x14ac:dyDescent="0.25">
      <c r="A17" s="119"/>
      <c r="B17" s="163"/>
      <c r="C17" s="81"/>
      <c r="D17" s="120"/>
      <c r="E17" s="165"/>
      <c r="F17" s="120"/>
      <c r="G17" s="81"/>
      <c r="H17" s="120"/>
      <c r="I17" s="85"/>
      <c r="J17" s="120"/>
      <c r="K17" s="154"/>
      <c r="L17" s="121"/>
      <c r="M17" s="93"/>
      <c r="N17" s="121"/>
      <c r="O17" s="145"/>
      <c r="P17" s="121"/>
      <c r="Q17" s="124"/>
      <c r="AB17"/>
      <c r="AC17"/>
      <c r="AD17"/>
      <c r="AE17"/>
      <c r="AF17"/>
      <c r="AG17"/>
      <c r="AH17"/>
    </row>
    <row r="18" spans="1:34" s="5" customFormat="1" ht="15" thickBot="1" x14ac:dyDescent="0.35">
      <c r="A18" s="162" t="s">
        <v>19</v>
      </c>
      <c r="B18" s="934" t="str">
        <f>'HOJA DE TRABAJO DE LA UPE'!D57</f>
        <v>PROG. DE EXPANSIÓN DE LA OFERTA EDUCATIVA EN EDUC. SUP. (PROEXOEES)</v>
      </c>
      <c r="C18" s="81"/>
      <c r="D18" s="120"/>
      <c r="E18" s="85"/>
      <c r="F18" s="120"/>
      <c r="G18" s="81"/>
      <c r="H18" s="120"/>
      <c r="I18" s="85"/>
      <c r="J18" s="120"/>
      <c r="K18" s="154">
        <f>'HOJA DE TRABAJO DE LA UPE'!L33</f>
        <v>0</v>
      </c>
      <c r="L18" s="128">
        <f>'HOJA DE TRABAJO DE LA UPE'!M33</f>
        <v>0</v>
      </c>
      <c r="M18" s="164">
        <f>'HOJA DE TRABAJO DE LA UPE'!N33</f>
        <v>0</v>
      </c>
      <c r="N18" s="121"/>
      <c r="O18" s="154">
        <f>'FRACCIÓN III 2do 2018'!Q18+K18</f>
        <v>0</v>
      </c>
      <c r="P18" s="128">
        <f>O18+L18</f>
        <v>0</v>
      </c>
      <c r="Q18" s="132">
        <f>P18+M18</f>
        <v>0</v>
      </c>
      <c r="S18"/>
      <c r="T18"/>
      <c r="U18"/>
      <c r="V18"/>
      <c r="W18"/>
      <c r="X18"/>
      <c r="Y18"/>
      <c r="Z18"/>
      <c r="AA18"/>
      <c r="AB18"/>
      <c r="AC18"/>
      <c r="AD18"/>
      <c r="AE18"/>
      <c r="AF18"/>
      <c r="AG18"/>
      <c r="AH18"/>
    </row>
    <row r="19" spans="1:34" s="5" customFormat="1" x14ac:dyDescent="0.25">
      <c r="A19" s="119"/>
      <c r="B19" s="934"/>
      <c r="C19" s="81"/>
      <c r="D19" s="120"/>
      <c r="E19" s="85"/>
      <c r="F19" s="120"/>
      <c r="G19" s="81"/>
      <c r="H19" s="120"/>
      <c r="I19" s="85"/>
      <c r="J19" s="120"/>
      <c r="K19" s="145"/>
      <c r="L19" s="121"/>
      <c r="M19" s="93"/>
      <c r="N19" s="121"/>
      <c r="O19" s="145"/>
      <c r="P19" s="121"/>
      <c r="Q19" s="124"/>
      <c r="S19" s="13"/>
      <c r="T19" s="14"/>
      <c r="U19" s="14"/>
      <c r="V19" s="14"/>
      <c r="W19" s="14"/>
      <c r="X19" s="14"/>
      <c r="Y19" s="14"/>
      <c r="Z19" s="14"/>
      <c r="AA19" s="15"/>
      <c r="AB19"/>
      <c r="AC19"/>
      <c r="AD19"/>
      <c r="AE19"/>
      <c r="AF19"/>
      <c r="AG19"/>
      <c r="AH19"/>
    </row>
    <row r="20" spans="1:34" s="5" customFormat="1" x14ac:dyDescent="0.25">
      <c r="A20" s="119"/>
      <c r="B20" s="163"/>
      <c r="C20" s="81"/>
      <c r="D20" s="120"/>
      <c r="E20" s="85"/>
      <c r="F20" s="120"/>
      <c r="G20" s="81"/>
      <c r="H20" s="120"/>
      <c r="I20" s="85"/>
      <c r="J20" s="120"/>
      <c r="K20" s="145"/>
      <c r="L20" s="121"/>
      <c r="M20" s="93"/>
      <c r="N20" s="121"/>
      <c r="O20" s="145"/>
      <c r="P20" s="121"/>
      <c r="Q20" s="124"/>
      <c r="S20" s="920" t="s">
        <v>91</v>
      </c>
      <c r="T20" s="921"/>
      <c r="U20" s="921"/>
      <c r="V20" s="921"/>
      <c r="W20" s="921"/>
      <c r="X20" s="921"/>
      <c r="Y20" s="921"/>
      <c r="Z20" s="921"/>
      <c r="AA20" s="922"/>
      <c r="AB20"/>
      <c r="AC20"/>
      <c r="AD20"/>
      <c r="AE20"/>
      <c r="AF20"/>
      <c r="AG20"/>
      <c r="AH20"/>
    </row>
    <row r="21" spans="1:34" s="5" customFormat="1" ht="14.4" x14ac:dyDescent="0.3">
      <c r="A21" s="162" t="s">
        <v>19</v>
      </c>
      <c r="B21" s="168" t="str">
        <f>'HOJA DE TRABAJO DE LA UPE'!D59</f>
        <v>MODALIDAD "A"</v>
      </c>
      <c r="C21" s="81"/>
      <c r="D21" s="120"/>
      <c r="E21" s="85"/>
      <c r="F21" s="120"/>
      <c r="G21" s="81"/>
      <c r="H21" s="120"/>
      <c r="I21" s="85"/>
      <c r="J21" s="120"/>
      <c r="K21" s="154">
        <f>'HOJA DE TRABAJO DE LA UPE'!L35</f>
        <v>0</v>
      </c>
      <c r="L21" s="128">
        <f>'HOJA DE TRABAJO DE LA UPE'!M35</f>
        <v>0</v>
      </c>
      <c r="M21" s="164">
        <f>'HOJA DE TRABAJO DE LA UPE'!N35</f>
        <v>5458.7889999999998</v>
      </c>
      <c r="N21" s="121"/>
      <c r="O21" s="154">
        <f>'FRACCIÓN III 2do 2018'!Q21+K21</f>
        <v>0</v>
      </c>
      <c r="P21" s="128">
        <f>O21+L21</f>
        <v>0</v>
      </c>
      <c r="Q21" s="132">
        <f>P21+M21</f>
        <v>5458.7889999999998</v>
      </c>
      <c r="S21" s="17"/>
      <c r="T21" s="2"/>
      <c r="U21" s="2"/>
      <c r="V21" s="2"/>
      <c r="W21" s="2"/>
      <c r="X21" s="2"/>
      <c r="Y21" s="2"/>
      <c r="Z21" s="2"/>
      <c r="AA21" s="16"/>
      <c r="AB21"/>
      <c r="AC21"/>
      <c r="AD21"/>
      <c r="AE21"/>
      <c r="AF21"/>
      <c r="AG21"/>
      <c r="AH21"/>
    </row>
    <row r="22" spans="1:34" s="5" customFormat="1" ht="15.6" x14ac:dyDescent="0.3">
      <c r="A22" s="119"/>
      <c r="B22" s="163"/>
      <c r="C22" s="81"/>
      <c r="D22" s="120"/>
      <c r="E22" s="85"/>
      <c r="F22" s="120"/>
      <c r="G22" s="81"/>
      <c r="H22" s="120"/>
      <c r="I22" s="85"/>
      <c r="J22" s="120"/>
      <c r="K22" s="145"/>
      <c r="L22" s="121"/>
      <c r="M22" s="93"/>
      <c r="N22" s="121"/>
      <c r="O22" s="145"/>
      <c r="P22" s="121"/>
      <c r="Q22" s="124"/>
      <c r="S22" s="17"/>
      <c r="T22" s="2"/>
      <c r="U22" s="914" t="s">
        <v>39</v>
      </c>
      <c r="V22" s="914"/>
      <c r="W22" s="914"/>
      <c r="X22" s="914"/>
      <c r="Y22" s="914"/>
      <c r="Z22" s="2"/>
      <c r="AA22" s="16"/>
      <c r="AB22"/>
      <c r="AC22"/>
      <c r="AD22"/>
      <c r="AE22"/>
      <c r="AF22"/>
      <c r="AG22"/>
      <c r="AH22"/>
    </row>
    <row r="23" spans="1:34" s="5" customFormat="1" x14ac:dyDescent="0.25">
      <c r="A23" s="119"/>
      <c r="B23" s="163"/>
      <c r="C23" s="81"/>
      <c r="D23" s="120"/>
      <c r="E23" s="85"/>
      <c r="F23" s="120"/>
      <c r="G23" s="81"/>
      <c r="H23" s="120"/>
      <c r="I23" s="85"/>
      <c r="J23" s="120"/>
      <c r="K23" s="145"/>
      <c r="L23" s="121"/>
      <c r="M23" s="93"/>
      <c r="N23" s="121"/>
      <c r="O23" s="145"/>
      <c r="P23" s="121"/>
      <c r="Q23" s="124"/>
      <c r="S23" s="17"/>
      <c r="T23" s="2"/>
      <c r="U23" s="11"/>
      <c r="V23" s="2"/>
      <c r="W23" s="11"/>
      <c r="X23" s="2"/>
      <c r="Y23" s="2"/>
      <c r="Z23" s="2"/>
      <c r="AA23" s="16"/>
      <c r="AB23"/>
      <c r="AC23"/>
      <c r="AD23"/>
      <c r="AE23"/>
      <c r="AF23"/>
      <c r="AG23"/>
      <c r="AH23"/>
    </row>
    <row r="24" spans="1:34" s="5" customFormat="1" ht="14.4" x14ac:dyDescent="0.3">
      <c r="A24" s="162" t="s">
        <v>19</v>
      </c>
      <c r="B24" s="168" t="str">
        <f>'HOJA DE TRABAJO DE LA UPE'!D60</f>
        <v>MODALIDAD "B"</v>
      </c>
      <c r="C24" s="81"/>
      <c r="D24" s="120"/>
      <c r="E24" s="85"/>
      <c r="F24" s="120"/>
      <c r="G24" s="81"/>
      <c r="H24" s="166"/>
      <c r="I24" s="167"/>
      <c r="J24" s="166"/>
      <c r="K24" s="154">
        <f>'HOJA DE TRABAJO DE LA UPE'!L37</f>
        <v>0</v>
      </c>
      <c r="L24" s="128">
        <f>'HOJA DE TRABAJO DE LA UPE'!M37</f>
        <v>0</v>
      </c>
      <c r="M24" s="164">
        <f>'HOJA DE TRABAJO DE LA UPE'!N37</f>
        <v>0</v>
      </c>
      <c r="N24" s="121"/>
      <c r="O24" s="154">
        <f>'FRACCIÓN III 2do 2018'!Q24+K24</f>
        <v>0</v>
      </c>
      <c r="P24" s="128">
        <f>O24+L24</f>
        <v>0</v>
      </c>
      <c r="Q24" s="132">
        <f>P24+M24</f>
        <v>0</v>
      </c>
      <c r="S24" s="17"/>
      <c r="T24" s="2"/>
      <c r="U24" s="11"/>
      <c r="V24" s="2"/>
      <c r="W24" s="11"/>
      <c r="X24" s="899" t="s">
        <v>44</v>
      </c>
      <c r="Y24" s="902" t="s">
        <v>42</v>
      </c>
      <c r="Z24" s="944" t="s">
        <v>45</v>
      </c>
      <c r="AA24" s="16"/>
      <c r="AB24"/>
      <c r="AF24"/>
      <c r="AG24"/>
      <c r="AH24"/>
    </row>
    <row r="25" spans="1:34" s="5" customFormat="1" ht="12.75" customHeight="1" x14ac:dyDescent="0.25">
      <c r="A25" s="119"/>
      <c r="B25" s="163"/>
      <c r="C25" s="81"/>
      <c r="D25" s="120"/>
      <c r="E25" s="85"/>
      <c r="F25" s="120"/>
      <c r="G25" s="81"/>
      <c r="H25" s="120"/>
      <c r="I25" s="85"/>
      <c r="J25" s="120"/>
      <c r="K25" s="145"/>
      <c r="L25" s="121"/>
      <c r="M25" s="93"/>
      <c r="N25" s="121"/>
      <c r="O25" s="145"/>
      <c r="P25" s="121"/>
      <c r="Q25" s="124"/>
      <c r="S25" s="17"/>
      <c r="T25" s="2"/>
      <c r="U25" s="11"/>
      <c r="V25" s="2"/>
      <c r="W25" s="11"/>
      <c r="X25" s="900"/>
      <c r="Y25" s="903"/>
      <c r="Z25" s="945"/>
      <c r="AA25" s="16"/>
      <c r="AB25"/>
      <c r="AF25"/>
      <c r="AG25"/>
      <c r="AH25"/>
    </row>
    <row r="26" spans="1:34" s="5" customFormat="1" x14ac:dyDescent="0.25">
      <c r="A26" s="119"/>
      <c r="B26" s="163"/>
      <c r="C26" s="81"/>
      <c r="D26" s="120"/>
      <c r="E26" s="85"/>
      <c r="F26" s="120"/>
      <c r="G26" s="81"/>
      <c r="H26" s="120"/>
      <c r="I26" s="85"/>
      <c r="J26" s="120"/>
      <c r="K26" s="145"/>
      <c r="L26" s="121"/>
      <c r="M26" s="93"/>
      <c r="N26" s="121"/>
      <c r="O26" s="145"/>
      <c r="P26" s="121"/>
      <c r="Q26" s="124"/>
      <c r="S26" s="17"/>
      <c r="T26" s="2"/>
      <c r="U26" s="2"/>
      <c r="V26" s="2"/>
      <c r="W26" s="11"/>
      <c r="X26" s="900"/>
      <c r="Y26" s="903"/>
      <c r="Z26" s="945"/>
      <c r="AA26" s="16"/>
      <c r="AB26"/>
      <c r="AF26"/>
      <c r="AG26"/>
      <c r="AH26"/>
    </row>
    <row r="27" spans="1:34" s="5" customFormat="1" ht="15" customHeight="1" x14ac:dyDescent="0.3">
      <c r="A27" s="162" t="s">
        <v>19</v>
      </c>
      <c r="B27" s="168" t="str">
        <f>'HOJA DE TRABAJO DE LA UPE'!D61</f>
        <v>MODALIDAD "C"</v>
      </c>
      <c r="C27" s="118"/>
      <c r="D27" s="120"/>
      <c r="E27" s="85"/>
      <c r="F27" s="120"/>
      <c r="G27" s="81"/>
      <c r="H27" s="120"/>
      <c r="I27" s="85"/>
      <c r="J27" s="120"/>
      <c r="K27" s="154">
        <f>'HOJA DE TRABAJO DE LA UPE'!L39</f>
        <v>0</v>
      </c>
      <c r="L27" s="128">
        <f>'HOJA DE TRABAJO DE LA UPE'!M39</f>
        <v>0</v>
      </c>
      <c r="M27" s="164">
        <f>'HOJA DE TRABAJO DE LA UPE'!N39</f>
        <v>0</v>
      </c>
      <c r="N27" s="121"/>
      <c r="O27" s="154">
        <f>'FRACCIÓN III 2do 2018'!Q27+K27</f>
        <v>0</v>
      </c>
      <c r="P27" s="128">
        <f>O27+L27</f>
        <v>0</v>
      </c>
      <c r="Q27" s="132">
        <f>P27+M27</f>
        <v>0</v>
      </c>
      <c r="S27" s="17"/>
      <c r="T27" s="2"/>
      <c r="U27" s="2"/>
      <c r="V27" s="2"/>
      <c r="W27" s="11"/>
      <c r="X27" s="901"/>
      <c r="Y27" s="904"/>
      <c r="Z27" s="946"/>
      <c r="AA27" s="16"/>
      <c r="AB27"/>
      <c r="AF27"/>
      <c r="AG27"/>
      <c r="AH27"/>
    </row>
    <row r="28" spans="1:34" s="5" customFormat="1" x14ac:dyDescent="0.25">
      <c r="A28" s="119"/>
      <c r="B28" s="163"/>
      <c r="C28" s="81"/>
      <c r="D28" s="120"/>
      <c r="E28" s="85"/>
      <c r="F28" s="120"/>
      <c r="G28" s="81"/>
      <c r="H28" s="120"/>
      <c r="I28" s="85"/>
      <c r="J28" s="120"/>
      <c r="K28" s="145"/>
      <c r="L28" s="121"/>
      <c r="M28" s="93"/>
      <c r="N28" s="121"/>
      <c r="O28" s="145"/>
      <c r="P28" s="121"/>
      <c r="Q28" s="124"/>
      <c r="S28" s="17"/>
      <c r="T28" s="2"/>
      <c r="U28" s="2"/>
      <c r="V28" s="2"/>
      <c r="W28" s="11"/>
      <c r="AA28" s="16"/>
      <c r="AB28"/>
      <c r="AC28"/>
      <c r="AD28"/>
      <c r="AE28"/>
      <c r="AF28"/>
      <c r="AG28"/>
      <c r="AH28"/>
    </row>
    <row r="29" spans="1:34" s="5" customFormat="1" x14ac:dyDescent="0.25">
      <c r="A29" s="119"/>
      <c r="B29" s="163"/>
      <c r="C29" s="81"/>
      <c r="D29" s="120"/>
      <c r="E29" s="85"/>
      <c r="F29" s="120"/>
      <c r="G29" s="81"/>
      <c r="H29" s="120"/>
      <c r="I29" s="85"/>
      <c r="J29" s="120"/>
      <c r="K29" s="145"/>
      <c r="L29" s="121"/>
      <c r="M29" s="93"/>
      <c r="N29" s="121"/>
      <c r="O29" s="145"/>
      <c r="P29" s="121"/>
      <c r="Q29" s="124"/>
      <c r="S29" s="238"/>
      <c r="T29" s="234"/>
      <c r="V29" s="233" t="s">
        <v>40</v>
      </c>
      <c r="W29" s="36"/>
      <c r="X29" s="241">
        <f>V50</f>
        <v>269159.80788999988</v>
      </c>
      <c r="Y29" s="242">
        <f>IF(X29="",0,X29/X33)</f>
        <v>0.67449670422891728</v>
      </c>
      <c r="Z29" s="22" t="s">
        <v>46</v>
      </c>
      <c r="AA29" s="240"/>
      <c r="AB29"/>
      <c r="AC29"/>
      <c r="AD29"/>
      <c r="AE29"/>
      <c r="AF29"/>
      <c r="AG29"/>
      <c r="AH29"/>
    </row>
    <row r="30" spans="1:34" s="5" customFormat="1" ht="14.4" x14ac:dyDescent="0.3">
      <c r="A30" s="162" t="s">
        <v>19</v>
      </c>
      <c r="B30" s="168" t="str">
        <f>'HOJA DE TRABAJO DE LA UPE'!D62</f>
        <v>PROG. DE INCLUSIÓN Y LA EQUIDAD (PIEE)</v>
      </c>
      <c r="C30" s="81"/>
      <c r="D30" s="120"/>
      <c r="E30" s="85"/>
      <c r="F30" s="120"/>
      <c r="G30" s="81"/>
      <c r="H30" s="120"/>
      <c r="I30" s="85"/>
      <c r="J30" s="120"/>
      <c r="K30" s="154">
        <f>'HOJA DE TRABAJO DE LA UPE'!L41</f>
        <v>0</v>
      </c>
      <c r="L30" s="128">
        <f>'HOJA DE TRABAJO DE LA UPE'!M41</f>
        <v>0</v>
      </c>
      <c r="M30" s="164">
        <f>'HOJA DE TRABAJO DE LA UPE'!N41</f>
        <v>0</v>
      </c>
      <c r="N30" s="121"/>
      <c r="O30" s="154">
        <f>'FRACCIÓN III 2do 2018'!Q30+K30</f>
        <v>0</v>
      </c>
      <c r="P30" s="128">
        <f>O30+L30</f>
        <v>0</v>
      </c>
      <c r="Q30" s="132">
        <f>P30+M30</f>
        <v>0</v>
      </c>
      <c r="S30" s="238"/>
      <c r="T30" s="239"/>
      <c r="V30" s="239"/>
      <c r="W30" s="239"/>
      <c r="X30" s="239"/>
      <c r="Y30" s="239"/>
      <c r="Z30" s="23"/>
      <c r="AA30" s="240"/>
      <c r="AB30"/>
      <c r="AC30"/>
      <c r="AD30"/>
      <c r="AE30"/>
      <c r="AF30"/>
      <c r="AG30"/>
      <c r="AH30"/>
    </row>
    <row r="31" spans="1:34" s="5" customFormat="1" x14ac:dyDescent="0.25">
      <c r="A31" s="119"/>
      <c r="B31" s="163"/>
      <c r="C31" s="81"/>
      <c r="D31" s="120"/>
      <c r="E31" s="85"/>
      <c r="F31" s="120"/>
      <c r="G31" s="81"/>
      <c r="H31" s="120"/>
      <c r="I31" s="85"/>
      <c r="J31" s="120"/>
      <c r="K31" s="145"/>
      <c r="L31" s="121"/>
      <c r="M31" s="93"/>
      <c r="N31" s="121"/>
      <c r="O31" s="145"/>
      <c r="P31" s="121"/>
      <c r="Q31" s="124"/>
      <c r="S31" s="238"/>
      <c r="T31" s="239"/>
      <c r="V31" s="233" t="s">
        <v>41</v>
      </c>
      <c r="W31" s="239"/>
      <c r="X31" s="241">
        <f>V48</f>
        <v>129893.00616</v>
      </c>
      <c r="Y31" s="242">
        <f>IF(X31="",0,X31/X33)</f>
        <v>0.32550329577108278</v>
      </c>
      <c r="Z31" s="22" t="s">
        <v>47</v>
      </c>
      <c r="AA31" s="240"/>
      <c r="AB31"/>
      <c r="AC31"/>
      <c r="AD31"/>
      <c r="AE31"/>
      <c r="AF31"/>
      <c r="AG31"/>
      <c r="AH31"/>
    </row>
    <row r="32" spans="1:34" s="5" customFormat="1" x14ac:dyDescent="0.25">
      <c r="A32" s="119"/>
      <c r="B32" s="163"/>
      <c r="C32" s="81"/>
      <c r="D32" s="120"/>
      <c r="E32" s="85"/>
      <c r="F32" s="120"/>
      <c r="G32" s="81"/>
      <c r="H32" s="120"/>
      <c r="I32" s="85"/>
      <c r="J32" s="120"/>
      <c r="K32" s="145"/>
      <c r="L32" s="121"/>
      <c r="M32" s="93"/>
      <c r="N32" s="121"/>
      <c r="O32" s="145"/>
      <c r="P32" s="121"/>
      <c r="Q32" s="124"/>
      <c r="S32" s="238"/>
      <c r="T32" s="239"/>
      <c r="V32" s="239"/>
      <c r="W32" s="239"/>
      <c r="X32" s="239"/>
      <c r="Y32" s="239"/>
      <c r="Z32" s="23"/>
      <c r="AA32" s="240"/>
      <c r="AB32"/>
      <c r="AC32"/>
      <c r="AD32"/>
      <c r="AE32"/>
      <c r="AF32"/>
      <c r="AG32"/>
      <c r="AH32"/>
    </row>
    <row r="33" spans="1:34" s="5" customFormat="1" ht="15" thickBot="1" x14ac:dyDescent="0.35">
      <c r="A33" s="162" t="s">
        <v>19</v>
      </c>
      <c r="B33" s="934" t="str">
        <f>'HOJA DE TRABAJO DE LA UPE'!D63</f>
        <v>PROG. PARA EL DESARROLLO PROFESIONAL DOCENTE (PRODEP)</v>
      </c>
      <c r="C33" s="81"/>
      <c r="D33" s="120"/>
      <c r="E33" s="85"/>
      <c r="F33" s="120"/>
      <c r="G33" s="81"/>
      <c r="H33" s="120"/>
      <c r="I33" s="85"/>
      <c r="J33" s="120"/>
      <c r="K33" s="154">
        <f>'HOJA DE TRABAJO DE LA UPE'!L43</f>
        <v>0</v>
      </c>
      <c r="L33" s="128">
        <f>'HOJA DE TRABAJO DE LA UPE'!M43</f>
        <v>19926.528999999999</v>
      </c>
      <c r="M33" s="164">
        <f>'HOJA DE TRABAJO DE LA UPE'!N43</f>
        <v>0</v>
      </c>
      <c r="N33" s="121"/>
      <c r="O33" s="154">
        <f>'FRACCIÓN III 2do 2018'!Q33+K33</f>
        <v>0</v>
      </c>
      <c r="P33" s="128">
        <f>O33+L33</f>
        <v>19926.528999999999</v>
      </c>
      <c r="Q33" s="132">
        <f>P33+M33</f>
        <v>19926.528999999999</v>
      </c>
      <c r="S33" s="238"/>
      <c r="T33" s="239"/>
      <c r="V33" s="37" t="s">
        <v>43</v>
      </c>
      <c r="W33" s="36"/>
      <c r="X33" s="243">
        <f>X29+X31</f>
        <v>399052.81404999987</v>
      </c>
      <c r="Y33" s="242">
        <f>Y29+Y31</f>
        <v>1</v>
      </c>
      <c r="Z33" s="22" t="s">
        <v>48</v>
      </c>
      <c r="AA33" s="240"/>
      <c r="AB33"/>
      <c r="AC33"/>
      <c r="AD33"/>
      <c r="AE33"/>
      <c r="AF33"/>
      <c r="AG33"/>
      <c r="AH33"/>
    </row>
    <row r="34" spans="1:34" s="5" customFormat="1" ht="14.4" thickTop="1" thickBot="1" x14ac:dyDescent="0.3">
      <c r="A34" s="119"/>
      <c r="B34" s="934"/>
      <c r="C34" s="81"/>
      <c r="D34" s="120"/>
      <c r="E34" s="85"/>
      <c r="F34" s="120"/>
      <c r="G34" s="81"/>
      <c r="H34" s="120"/>
      <c r="I34" s="85"/>
      <c r="J34" s="120"/>
      <c r="K34" s="145"/>
      <c r="L34" s="121"/>
      <c r="M34" s="93"/>
      <c r="N34" s="121"/>
      <c r="O34" s="145"/>
      <c r="P34" s="121"/>
      <c r="Q34" s="124"/>
      <c r="S34" s="244"/>
      <c r="T34" s="245"/>
      <c r="U34" s="245"/>
      <c r="V34" s="245"/>
      <c r="W34" s="245"/>
      <c r="X34" s="245"/>
      <c r="Y34" s="245"/>
      <c r="Z34" s="245"/>
      <c r="AA34" s="246"/>
      <c r="AB34"/>
      <c r="AC34"/>
      <c r="AD34"/>
      <c r="AE34"/>
      <c r="AF34"/>
      <c r="AG34"/>
      <c r="AH34"/>
    </row>
    <row r="35" spans="1:34" s="5" customFormat="1" x14ac:dyDescent="0.25">
      <c r="A35" s="119"/>
      <c r="B35" s="163"/>
      <c r="C35" s="81"/>
      <c r="D35" s="120"/>
      <c r="E35" s="85"/>
      <c r="F35" s="120"/>
      <c r="G35" s="81"/>
      <c r="H35" s="120"/>
      <c r="I35" s="85"/>
      <c r="J35" s="120"/>
      <c r="K35" s="145"/>
      <c r="L35" s="121"/>
      <c r="M35" s="93"/>
      <c r="N35" s="121"/>
      <c r="O35" s="145"/>
      <c r="P35" s="121"/>
      <c r="Q35" s="124"/>
      <c r="S35"/>
      <c r="T35"/>
      <c r="U35"/>
      <c r="V35"/>
      <c r="W35"/>
      <c r="X35"/>
      <c r="Y35"/>
      <c r="Z35"/>
      <c r="AA35"/>
      <c r="AB35"/>
      <c r="AC35"/>
      <c r="AD35"/>
      <c r="AE35"/>
      <c r="AF35"/>
      <c r="AG35"/>
      <c r="AH35"/>
    </row>
    <row r="36" spans="1:34" s="5" customFormat="1" ht="14.4" x14ac:dyDescent="0.3">
      <c r="A36" s="162" t="s">
        <v>19</v>
      </c>
      <c r="B36" s="934" t="str">
        <f>'HOJA DE TRABAJO DE LA UPE'!D64</f>
        <v>PROG. DE FORTALECIMIENTO DE LA CALIDAD EDUCATIVA (PFCE)</v>
      </c>
      <c r="C36" s="81"/>
      <c r="D36" s="120"/>
      <c r="E36" s="85"/>
      <c r="F36" s="120"/>
      <c r="G36" s="81"/>
      <c r="H36" s="120"/>
      <c r="I36" s="85"/>
      <c r="J36" s="120"/>
      <c r="K36" s="154">
        <f>'HOJA DE TRABAJO DE LA UPE'!L45</f>
        <v>0</v>
      </c>
      <c r="L36" s="128">
        <f>'HOJA DE TRABAJO DE LA UPE'!M45</f>
        <v>0</v>
      </c>
      <c r="M36" s="164">
        <f>'HOJA DE TRABAJO DE LA UPE'!N45</f>
        <v>0</v>
      </c>
      <c r="N36" s="121"/>
      <c r="O36" s="154">
        <f>'FRACCIÓN III 2do 2018'!Q36+K36</f>
        <v>48543.625</v>
      </c>
      <c r="P36" s="128">
        <f>O36+L36</f>
        <v>48543.625</v>
      </c>
      <c r="Q36" s="132">
        <f>P36+M36</f>
        <v>48543.625</v>
      </c>
      <c r="S36" s="239"/>
      <c r="T36" s="239"/>
      <c r="U36"/>
      <c r="V36" s="891" t="s">
        <v>77</v>
      </c>
      <c r="W36" s="892"/>
      <c r="X36" s="892"/>
      <c r="Y36" s="893"/>
      <c r="Z36" s="894" t="s">
        <v>183</v>
      </c>
      <c r="AA36" s="50"/>
      <c r="AB36"/>
      <c r="AC36"/>
      <c r="AD36"/>
      <c r="AE36"/>
      <c r="AF36"/>
      <c r="AG36"/>
      <c r="AH36"/>
    </row>
    <row r="37" spans="1:34" s="5" customFormat="1" x14ac:dyDescent="0.25">
      <c r="A37" s="119"/>
      <c r="B37" s="934"/>
      <c r="C37" s="81"/>
      <c r="D37" s="120"/>
      <c r="E37" s="85"/>
      <c r="F37" s="120"/>
      <c r="G37" s="81"/>
      <c r="H37" s="120"/>
      <c r="I37" s="85"/>
      <c r="J37" s="120"/>
      <c r="K37" s="145"/>
      <c r="L37" s="121"/>
      <c r="M37" s="93"/>
      <c r="N37" s="121"/>
      <c r="O37" s="145"/>
      <c r="P37" s="121"/>
      <c r="Q37" s="124"/>
      <c r="U37"/>
      <c r="V37" s="40" t="s">
        <v>78</v>
      </c>
      <c r="W37" s="40" t="s">
        <v>79</v>
      </c>
      <c r="X37" s="226" t="s">
        <v>80</v>
      </c>
      <c r="Y37" s="40" t="s">
        <v>81</v>
      </c>
      <c r="Z37" s="895" t="s">
        <v>43</v>
      </c>
      <c r="AA37"/>
      <c r="AC37"/>
      <c r="AD37"/>
      <c r="AE37"/>
      <c r="AF37"/>
      <c r="AG37"/>
      <c r="AH37"/>
    </row>
    <row r="38" spans="1:34" s="5" customFormat="1" x14ac:dyDescent="0.25">
      <c r="A38" s="119"/>
      <c r="B38" s="163"/>
      <c r="C38" s="81"/>
      <c r="D38" s="120"/>
      <c r="E38" s="85"/>
      <c r="F38" s="120"/>
      <c r="G38" s="81"/>
      <c r="H38" s="120"/>
      <c r="I38" s="85"/>
      <c r="J38" s="120"/>
      <c r="K38" s="145"/>
      <c r="L38" s="121"/>
      <c r="M38" s="93"/>
      <c r="N38" s="121"/>
      <c r="O38" s="145"/>
      <c r="P38" s="121"/>
      <c r="Q38" s="124"/>
      <c r="U38" s="9" t="s">
        <v>76</v>
      </c>
      <c r="V38" s="64">
        <f>'FRACCIÓN III 1er 2018'!V38</f>
        <v>275987.15282999992</v>
      </c>
      <c r="W38" s="64">
        <f>'FRACCIÓN III 2do 2018'!W38</f>
        <v>384018.79981000087</v>
      </c>
      <c r="X38" s="227">
        <f>V50</f>
        <v>269159.80788999988</v>
      </c>
      <c r="Y38" s="41"/>
      <c r="Z38" s="41">
        <f>V38+W38+X38+Y38</f>
        <v>929165.76053000055</v>
      </c>
      <c r="AA38"/>
      <c r="AC38"/>
      <c r="AD38"/>
      <c r="AE38"/>
      <c r="AF38"/>
      <c r="AG38"/>
      <c r="AH38"/>
    </row>
    <row r="39" spans="1:34" s="5" customFormat="1" ht="14.4" x14ac:dyDescent="0.3">
      <c r="A39" s="162" t="s">
        <v>19</v>
      </c>
      <c r="B39" s="168" t="str">
        <f>'HOJA DE TRABAJO DE LA UPE'!D65</f>
        <v>AAA</v>
      </c>
      <c r="C39" s="81"/>
      <c r="D39" s="120"/>
      <c r="E39" s="85"/>
      <c r="F39" s="120"/>
      <c r="G39" s="81"/>
      <c r="H39" s="120"/>
      <c r="I39" s="85"/>
      <c r="J39" s="120"/>
      <c r="K39" s="154">
        <f>'HOJA DE TRABAJO DE LA UPE'!L47</f>
        <v>0</v>
      </c>
      <c r="L39" s="128">
        <f>'HOJA DE TRABAJO DE LA UPE'!M47</f>
        <v>0</v>
      </c>
      <c r="M39" s="164">
        <f>'HOJA DE TRABAJO DE LA UPE'!N47</f>
        <v>0</v>
      </c>
      <c r="N39" s="121"/>
      <c r="O39" s="154">
        <f>'FRACCIÓN III 2do 2018'!Q39+K39</f>
        <v>0</v>
      </c>
      <c r="P39" s="128">
        <f>O39+L39</f>
        <v>0</v>
      </c>
      <c r="Q39" s="132">
        <f>P39+M39</f>
        <v>0</v>
      </c>
      <c r="S39"/>
      <c r="T39"/>
      <c r="U39"/>
      <c r="V39" s="41"/>
      <c r="W39" s="41"/>
      <c r="X39" s="227"/>
      <c r="Y39" s="41"/>
      <c r="Z39" s="41"/>
      <c r="AA39"/>
      <c r="AB39"/>
      <c r="AC39"/>
      <c r="AD39"/>
      <c r="AE39"/>
      <c r="AF39"/>
      <c r="AG39"/>
      <c r="AH39"/>
    </row>
    <row r="40" spans="1:34" s="5" customFormat="1" x14ac:dyDescent="0.25">
      <c r="A40" s="119"/>
      <c r="B40" s="163"/>
      <c r="C40" s="81"/>
      <c r="D40" s="120"/>
      <c r="E40" s="85"/>
      <c r="F40" s="120"/>
      <c r="G40" s="81"/>
      <c r="H40" s="120"/>
      <c r="I40" s="85"/>
      <c r="J40" s="120"/>
      <c r="K40" s="145"/>
      <c r="L40" s="121"/>
      <c r="M40" s="93"/>
      <c r="N40" s="121"/>
      <c r="O40" s="145"/>
      <c r="P40" s="121"/>
      <c r="Q40" s="124"/>
      <c r="R40"/>
      <c r="S40"/>
      <c r="T40"/>
      <c r="U40" s="9" t="s">
        <v>41</v>
      </c>
      <c r="V40" s="43">
        <f>'FRACCIÓN III 1er 2018'!V40</f>
        <v>50488.413849999997</v>
      </c>
      <c r="W40" s="43">
        <f>'FRACCIÓN III 2do 2018'!W40</f>
        <v>184986.57929999998</v>
      </c>
      <c r="X40" s="228">
        <f>V48</f>
        <v>129893.00616</v>
      </c>
      <c r="Y40" s="43"/>
      <c r="Z40" s="43">
        <f>V40+W40+X40+Y40</f>
        <v>365367.99930999998</v>
      </c>
      <c r="AA40"/>
      <c r="AB40"/>
      <c r="AC40"/>
      <c r="AD40"/>
      <c r="AE40"/>
      <c r="AF40"/>
      <c r="AG40"/>
      <c r="AH40"/>
    </row>
    <row r="41" spans="1:34" s="5" customFormat="1" x14ac:dyDescent="0.25">
      <c r="A41" s="119"/>
      <c r="B41" s="77"/>
      <c r="C41" s="81"/>
      <c r="D41" s="120"/>
      <c r="E41" s="85"/>
      <c r="F41" s="120"/>
      <c r="G41" s="81"/>
      <c r="H41" s="120"/>
      <c r="I41" s="85"/>
      <c r="J41" s="120"/>
      <c r="K41" s="145"/>
      <c r="L41" s="121"/>
      <c r="M41" s="93"/>
      <c r="N41" s="121"/>
      <c r="O41" s="145"/>
      <c r="P41" s="121"/>
      <c r="Q41" s="124"/>
      <c r="R41"/>
      <c r="S41"/>
      <c r="T41"/>
      <c r="U41" s="9"/>
      <c r="V41" s="63"/>
      <c r="W41" s="63"/>
      <c r="X41" s="229"/>
      <c r="Y41" s="63"/>
      <c r="Z41" s="63"/>
      <c r="AA41"/>
      <c r="AB41"/>
      <c r="AC41"/>
      <c r="AD41"/>
      <c r="AE41"/>
      <c r="AF41"/>
      <c r="AG41"/>
      <c r="AH41"/>
    </row>
    <row r="42" spans="1:34" s="5" customFormat="1" ht="15" thickBot="1" x14ac:dyDescent="0.35">
      <c r="A42" s="162" t="s">
        <v>19</v>
      </c>
      <c r="B42" s="168" t="str">
        <f>'HOJA DE TRABAJO DE LA UPE'!D66</f>
        <v>BBB</v>
      </c>
      <c r="C42" s="81"/>
      <c r="D42" s="120"/>
      <c r="E42" s="85"/>
      <c r="F42" s="120"/>
      <c r="G42" s="81"/>
      <c r="H42" s="120"/>
      <c r="I42" s="85"/>
      <c r="J42" s="120"/>
      <c r="K42" s="154">
        <f>'HOJA DE TRABAJO DE LA UPE'!L49</f>
        <v>0</v>
      </c>
      <c r="L42" s="128">
        <f>'HOJA DE TRABAJO DE LA UPE'!M49</f>
        <v>0</v>
      </c>
      <c r="M42" s="164">
        <f>'HOJA DE TRABAJO DE LA UPE'!N49</f>
        <v>0</v>
      </c>
      <c r="N42" s="121"/>
      <c r="O42" s="154">
        <f>'FRACCIÓN III 2do 2018'!Q42+K42</f>
        <v>0</v>
      </c>
      <c r="P42" s="128">
        <f>O42+L42</f>
        <v>0</v>
      </c>
      <c r="Q42" s="132">
        <f>P42+M42</f>
        <v>0</v>
      </c>
      <c r="R42"/>
      <c r="S42"/>
      <c r="T42"/>
      <c r="U42"/>
      <c r="V42" s="42">
        <f>V38+V40</f>
        <v>326475.56667999993</v>
      </c>
      <c r="W42" s="42">
        <f>W38+W40</f>
        <v>569005.37911000079</v>
      </c>
      <c r="X42" s="230">
        <f>+X40+X38</f>
        <v>399052.81404999987</v>
      </c>
      <c r="Y42" s="42"/>
      <c r="Z42" s="42">
        <f>Z38+Z40</f>
        <v>1294533.7598400004</v>
      </c>
      <c r="AA42"/>
      <c r="AB42"/>
      <c r="AC42"/>
      <c r="AD42"/>
      <c r="AE42"/>
      <c r="AF42"/>
      <c r="AG42"/>
      <c r="AH42"/>
    </row>
    <row r="43" spans="1:34" ht="13.8" thickTop="1" x14ac:dyDescent="0.25">
      <c r="A43" s="119"/>
      <c r="B43" s="163"/>
      <c r="C43" s="81"/>
      <c r="D43" s="120"/>
      <c r="E43" s="85"/>
      <c r="F43" s="120"/>
      <c r="G43" s="81"/>
      <c r="H43" s="120"/>
      <c r="I43" s="85"/>
      <c r="J43" s="120"/>
      <c r="K43" s="145"/>
      <c r="L43" s="121"/>
      <c r="M43" s="93"/>
      <c r="N43" s="121"/>
      <c r="O43" s="145"/>
      <c r="P43" s="121"/>
      <c r="Q43" s="124"/>
      <c r="R43" s="2"/>
      <c r="U43" s="9"/>
      <c r="V43" s="45"/>
      <c r="W43" s="45"/>
      <c r="X43" s="45"/>
    </row>
    <row r="44" spans="1:34" s="5" customFormat="1" ht="13.8" thickBot="1" x14ac:dyDescent="0.3">
      <c r="A44" s="135"/>
      <c r="B44" s="170"/>
      <c r="C44" s="171"/>
      <c r="D44" s="136"/>
      <c r="E44" s="172"/>
      <c r="F44" s="136"/>
      <c r="G44" s="171"/>
      <c r="H44" s="136"/>
      <c r="I44" s="172"/>
      <c r="J44" s="136"/>
      <c r="K44" s="173"/>
      <c r="L44" s="137"/>
      <c r="M44" s="174"/>
      <c r="N44" s="137"/>
      <c r="O44" s="173"/>
      <c r="P44" s="137"/>
      <c r="Q44" s="138"/>
      <c r="R44" s="2"/>
      <c r="AB44"/>
      <c r="AC44"/>
      <c r="AD44"/>
      <c r="AE44"/>
      <c r="AF44"/>
      <c r="AG44"/>
      <c r="AH44"/>
    </row>
    <row r="45" spans="1:34" s="5" customFormat="1" ht="15.6" x14ac:dyDescent="0.3">
      <c r="A45" s="119"/>
      <c r="B45" s="120"/>
      <c r="C45" s="120"/>
      <c r="D45" s="120"/>
      <c r="E45" s="120"/>
      <c r="F45" s="120"/>
      <c r="G45" s="120"/>
      <c r="H45" s="120"/>
      <c r="I45" s="120"/>
      <c r="J45" s="120"/>
      <c r="K45" s="121"/>
      <c r="L45" s="121"/>
      <c r="M45" s="121"/>
      <c r="N45" s="121"/>
      <c r="O45" s="121"/>
      <c r="P45" s="121"/>
      <c r="Q45" s="175"/>
      <c r="R45" s="2"/>
      <c r="T45" s="257"/>
      <c r="U45" s="932" t="s">
        <v>201</v>
      </c>
      <c r="V45" s="933"/>
      <c r="Z45" s="250"/>
      <c r="AB45"/>
      <c r="AC45"/>
      <c r="AD45"/>
      <c r="AE45"/>
      <c r="AF45"/>
      <c r="AG45"/>
      <c r="AH45"/>
    </row>
    <row r="46" spans="1:34" s="5" customFormat="1" ht="12.75" customHeight="1" x14ac:dyDescent="0.25">
      <c r="A46" s="119"/>
      <c r="B46" s="120"/>
      <c r="C46" s="120"/>
      <c r="D46" s="120"/>
      <c r="E46" s="120"/>
      <c r="F46" s="120"/>
      <c r="G46" s="120"/>
      <c r="H46" s="120"/>
      <c r="I46" s="120"/>
      <c r="J46" s="120"/>
      <c r="K46" s="121"/>
      <c r="L46" s="121"/>
      <c r="M46" s="121"/>
      <c r="N46" s="121"/>
      <c r="O46" s="121"/>
      <c r="P46" s="121"/>
      <c r="Q46" s="124"/>
      <c r="R46"/>
      <c r="T46" s="257"/>
      <c r="U46" s="258" t="s">
        <v>187</v>
      </c>
      <c r="V46" s="259"/>
      <c r="X46" s="632"/>
      <c r="Y46" s="633"/>
      <c r="AB46"/>
      <c r="AC46"/>
      <c r="AD46"/>
      <c r="AE46"/>
      <c r="AF46"/>
      <c r="AG46"/>
      <c r="AH46"/>
    </row>
    <row r="47" spans="1:34" s="5" customFormat="1" ht="13.5" customHeight="1" thickBot="1" x14ac:dyDescent="0.3">
      <c r="A47" s="119"/>
      <c r="B47" s="176" t="s">
        <v>18</v>
      </c>
      <c r="C47" s="177">
        <f>C12+C15+C18+C21+C24+C27+C30+C33+C36+C39+C42</f>
        <v>1261.1278200000002</v>
      </c>
      <c r="D47" s="177">
        <f>D12+D15+D18+D21+D24+D27+D30+D33+D36+D39+D42</f>
        <v>12717.104499999999</v>
      </c>
      <c r="E47" s="177">
        <f>E12+E15+E18+E21+E24+E27+E30+E33+E36+E39+E42</f>
        <v>7881.3542300000008</v>
      </c>
      <c r="F47" s="176"/>
      <c r="G47" s="177">
        <f>G12+G15+G18+G21+G24+G27+G30+G33+G36+G39+G42</f>
        <v>5407.5000799999998</v>
      </c>
      <c r="H47" s="177">
        <f>H12+H15+H18+H21+H24+H27+H30+H33+H36+H39+H42</f>
        <v>28155.649390000002</v>
      </c>
      <c r="I47" s="177">
        <f>I12+I15+I18+I21+I24+I27+I30+I33+I36+I39+I42</f>
        <v>32014.629140000001</v>
      </c>
      <c r="J47" s="176"/>
      <c r="K47" s="177">
        <f>K12+K15+K18+K21+K24+K27+K30+K33+K36+K39+K42</f>
        <v>0</v>
      </c>
      <c r="L47" s="177">
        <f>L12+L15+L18+L21+L24+L27+L30+L33+L36+L39+L42</f>
        <v>36996.851999999999</v>
      </c>
      <c r="M47" s="177">
        <f>M12+M15+M18+M21+M24+M27+M30+M33+M36+M39+M42</f>
        <v>5458.7889999999998</v>
      </c>
      <c r="N47" s="178"/>
      <c r="O47" s="177">
        <f>O12+O15+O18+O21+O24+O27+O30+O33+O36+O39+O42</f>
        <v>242143.62104999999</v>
      </c>
      <c r="P47" s="177">
        <f>P12+P15+P18+P21+P24+P27+P30+P33+P36+P39+P42</f>
        <v>320013.22693999996</v>
      </c>
      <c r="Q47" s="179">
        <f>Q12+Q15+Q18+Q21+Q24+Q27+Q30+Q33+Q36+Q39+Q42</f>
        <v>365367.99930999993</v>
      </c>
      <c r="R47" s="433"/>
      <c r="T47" s="257"/>
      <c r="U47" s="260"/>
      <c r="V47" s="261"/>
      <c r="X47" s="632"/>
      <c r="Y47" s="633"/>
      <c r="AB47"/>
      <c r="AC47"/>
      <c r="AD47"/>
      <c r="AE47"/>
      <c r="AF47"/>
      <c r="AG47"/>
      <c r="AH47"/>
    </row>
    <row r="48" spans="1:34" s="5" customFormat="1" ht="13.8" thickTop="1" x14ac:dyDescent="0.25">
      <c r="A48" s="119"/>
      <c r="C48" s="252"/>
      <c r="D48" s="252"/>
      <c r="E48" s="252"/>
      <c r="F48" s="252"/>
      <c r="G48" s="252"/>
      <c r="H48" s="252"/>
      <c r="I48" s="252"/>
      <c r="J48" s="252"/>
      <c r="K48" s="252"/>
      <c r="L48" s="252"/>
      <c r="M48" s="252"/>
      <c r="N48" s="252"/>
      <c r="O48" s="252"/>
      <c r="P48" s="252"/>
      <c r="Q48" s="236"/>
      <c r="R48" s="8"/>
      <c r="T48" s="257" t="s">
        <v>202</v>
      </c>
      <c r="U48" s="262" t="s">
        <v>47</v>
      </c>
      <c r="V48" s="263">
        <f>+M49</f>
        <v>129893.00616</v>
      </c>
      <c r="X48" s="632"/>
      <c r="Y48" s="633"/>
      <c r="AB48"/>
      <c r="AC48"/>
      <c r="AD48"/>
      <c r="AE48"/>
      <c r="AF48"/>
      <c r="AG48"/>
      <c r="AH48"/>
    </row>
    <row r="49" spans="1:34" s="5" customFormat="1" x14ac:dyDescent="0.25">
      <c r="A49" s="119"/>
      <c r="B49" s="176" t="s">
        <v>17</v>
      </c>
      <c r="C49" s="235">
        <f>C47</f>
        <v>1261.1278200000002</v>
      </c>
      <c r="D49" s="235">
        <f>D47+C49</f>
        <v>13978.232319999999</v>
      </c>
      <c r="E49" s="235">
        <f>E47+D49</f>
        <v>21859.58655</v>
      </c>
      <c r="F49" s="176"/>
      <c r="G49" s="235">
        <f>G47+E49</f>
        <v>27267.086629999998</v>
      </c>
      <c r="H49" s="235">
        <f>H47+G49</f>
        <v>55422.736019999997</v>
      </c>
      <c r="I49" s="235">
        <f>I47+H49</f>
        <v>87437.365160000001</v>
      </c>
      <c r="J49" s="176"/>
      <c r="K49" s="235">
        <f>K47+I49</f>
        <v>87437.365160000001</v>
      </c>
      <c r="L49" s="235">
        <f>L47+K49</f>
        <v>124434.21716</v>
      </c>
      <c r="M49" s="235">
        <f>M47+L49</f>
        <v>129893.00616</v>
      </c>
      <c r="N49" s="178"/>
      <c r="O49" s="235">
        <f>C47+G47+K47</f>
        <v>6668.6278999999995</v>
      </c>
      <c r="P49" s="235">
        <f>D47+H47+L47+O49</f>
        <v>84538.233789999998</v>
      </c>
      <c r="Q49" s="237">
        <f>E47+I47+M47+P49</f>
        <v>129893.00615999999</v>
      </c>
      <c r="R49"/>
      <c r="T49" s="257"/>
      <c r="U49" s="262"/>
      <c r="V49" s="261"/>
      <c r="X49" s="633"/>
      <c r="AB49"/>
      <c r="AC49" s="3"/>
      <c r="AD49" s="3"/>
      <c r="AE49" s="3"/>
      <c r="AF49" s="3"/>
      <c r="AG49" s="3"/>
      <c r="AH49" s="3"/>
    </row>
    <row r="50" spans="1:34" s="5" customFormat="1" x14ac:dyDescent="0.25">
      <c r="A50" s="119"/>
      <c r="B50" s="176"/>
      <c r="C50" s="176"/>
      <c r="D50" s="176"/>
      <c r="E50" s="176"/>
      <c r="F50" s="176"/>
      <c r="G50" s="176"/>
      <c r="H50" s="176"/>
      <c r="I50" s="176"/>
      <c r="J50" s="176"/>
      <c r="K50" s="176"/>
      <c r="L50" s="176"/>
      <c r="M50" s="176"/>
      <c r="N50" s="178"/>
      <c r="O50" s="176"/>
      <c r="P50" s="176"/>
      <c r="Q50" s="180"/>
      <c r="R50"/>
      <c r="T50" s="257" t="s">
        <v>202</v>
      </c>
      <c r="U50" s="262" t="s">
        <v>46</v>
      </c>
      <c r="V50" s="264">
        <f>'FRACCION II 3er.2018'!T248/1000</f>
        <v>269159.80788999988</v>
      </c>
      <c r="AB50" s="3"/>
      <c r="AC50"/>
      <c r="AD50"/>
      <c r="AE50"/>
      <c r="AF50"/>
      <c r="AG50"/>
      <c r="AH50"/>
    </row>
    <row r="51" spans="1:34" x14ac:dyDescent="0.25">
      <c r="A51" s="181"/>
      <c r="B51" s="176" t="s">
        <v>93</v>
      </c>
      <c r="C51" s="182"/>
      <c r="D51" s="183"/>
      <c r="E51" s="183">
        <f>C47+D47+E47</f>
        <v>21859.58655</v>
      </c>
      <c r="F51" s="182"/>
      <c r="G51" s="182"/>
      <c r="H51" s="183"/>
      <c r="I51" s="183">
        <f>G47+H47+I47</f>
        <v>65577.778610000008</v>
      </c>
      <c r="J51" s="182"/>
      <c r="K51" s="182"/>
      <c r="L51" s="183"/>
      <c r="M51" s="183">
        <f>K47+L47+M47</f>
        <v>42455.640999999996</v>
      </c>
      <c r="N51" s="182"/>
      <c r="O51" s="182"/>
      <c r="P51" s="183"/>
      <c r="Q51" s="184">
        <f>E51+I51+M51</f>
        <v>129893.00616000002</v>
      </c>
      <c r="T51" s="265"/>
      <c r="U51" s="266"/>
      <c r="V51" s="267"/>
      <c r="X51" s="634"/>
    </row>
    <row r="52" spans="1:34" x14ac:dyDescent="0.25">
      <c r="A52" s="119"/>
      <c r="B52" s="120"/>
      <c r="C52" s="120"/>
      <c r="D52" s="120"/>
      <c r="E52" s="120"/>
      <c r="F52" s="120"/>
      <c r="G52" s="120"/>
      <c r="H52" s="120"/>
      <c r="I52" s="120"/>
      <c r="J52" s="120"/>
      <c r="K52" s="120"/>
      <c r="L52" s="120"/>
      <c r="M52" s="120"/>
      <c r="N52" s="120"/>
      <c r="O52" s="120"/>
      <c r="P52" s="120"/>
      <c r="Q52" s="169"/>
      <c r="T52" s="265" t="s">
        <v>203</v>
      </c>
      <c r="U52" s="262" t="s">
        <v>48</v>
      </c>
      <c r="V52" s="268">
        <f>+'FRACCIÓN I 2018'!R50</f>
        <v>394898.641</v>
      </c>
    </row>
    <row r="53" spans="1:34" x14ac:dyDescent="0.25">
      <c r="A53" s="187"/>
      <c r="B53" s="49"/>
      <c r="C53" s="49"/>
      <c r="D53" s="49"/>
      <c r="E53" s="49"/>
      <c r="F53" s="49"/>
      <c r="G53" s="49"/>
      <c r="H53" s="49"/>
      <c r="I53" s="49"/>
      <c r="J53" s="49"/>
      <c r="K53" s="49"/>
      <c r="L53" s="49"/>
      <c r="M53" s="49"/>
      <c r="N53" s="49"/>
      <c r="O53" s="49"/>
      <c r="P53" s="49"/>
      <c r="Q53" s="188"/>
      <c r="T53" s="265"/>
      <c r="U53" s="260"/>
      <c r="V53" s="261"/>
    </row>
    <row r="54" spans="1:34" ht="13.8" thickBot="1" x14ac:dyDescent="0.3">
      <c r="A54" s="189"/>
      <c r="B54" s="190"/>
      <c r="C54" s="190"/>
      <c r="D54" s="190"/>
      <c r="E54" s="190"/>
      <c r="F54" s="190"/>
      <c r="G54" s="190"/>
      <c r="H54" s="190"/>
      <c r="I54" s="190"/>
      <c r="J54" s="190"/>
      <c r="K54" s="190"/>
      <c r="L54" s="190"/>
      <c r="M54" s="190"/>
      <c r="N54" s="190"/>
      <c r="O54" s="190"/>
      <c r="P54" s="190"/>
      <c r="Q54" s="191"/>
      <c r="T54" s="269" t="s">
        <v>204</v>
      </c>
      <c r="U54" s="260"/>
      <c r="V54" s="270">
        <f>+V48+V50-V52</f>
        <v>4154.1730499998666</v>
      </c>
    </row>
    <row r="55" spans="1:34" x14ac:dyDescent="0.25">
      <c r="T55" s="271"/>
      <c r="U55" s="272"/>
      <c r="V55" s="273"/>
    </row>
    <row r="60" spans="1:34" x14ac:dyDescent="0.25">
      <c r="Q60" s="433"/>
    </row>
  </sheetData>
  <mergeCells count="39">
    <mergeCell ref="C7:M7"/>
    <mergeCell ref="O6:Q6"/>
    <mergeCell ref="A1:Q1"/>
    <mergeCell ref="A2:Q2"/>
    <mergeCell ref="A3:Q3"/>
    <mergeCell ref="A4:Q4"/>
    <mergeCell ref="A5:Q5"/>
    <mergeCell ref="C8:E8"/>
    <mergeCell ref="AC5:AH7"/>
    <mergeCell ref="A6:M6"/>
    <mergeCell ref="G8:I8"/>
    <mergeCell ref="K8:M8"/>
    <mergeCell ref="A7:A9"/>
    <mergeCell ref="B7:B9"/>
    <mergeCell ref="S7:U8"/>
    <mergeCell ref="V7:X8"/>
    <mergeCell ref="Y7:AA8"/>
    <mergeCell ref="AB7:AB8"/>
    <mergeCell ref="S9:U9"/>
    <mergeCell ref="V9:X9"/>
    <mergeCell ref="Y9:AA9"/>
    <mergeCell ref="S5:AA5"/>
    <mergeCell ref="O7:Q8"/>
    <mergeCell ref="U45:V45"/>
    <mergeCell ref="B18:B19"/>
    <mergeCell ref="B33:B34"/>
    <mergeCell ref="B36:B37"/>
    <mergeCell ref="S2:AA2"/>
    <mergeCell ref="S20:AA20"/>
    <mergeCell ref="U22:Y22"/>
    <mergeCell ref="X24:X27"/>
    <mergeCell ref="Y24:Y27"/>
    <mergeCell ref="Z24:Z27"/>
    <mergeCell ref="S4:AA4"/>
    <mergeCell ref="Y6:AA6"/>
    <mergeCell ref="S6:U6"/>
    <mergeCell ref="V6:X6"/>
    <mergeCell ref="V36:Y36"/>
    <mergeCell ref="Z36:Z37"/>
  </mergeCells>
  <printOptions horizontalCentered="1" verticalCentered="1"/>
  <pageMargins left="0.23622047244094491" right="0.23622047244094491" top="0.74803149606299213" bottom="0.5" header="0.31496062992125984" footer="0.31496062992125984"/>
  <pageSetup scale="63" orientation="landscape" r:id="rId1"/>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H55"/>
  <sheetViews>
    <sheetView zoomScale="60" zoomScaleNormal="60" workbookViewId="0">
      <selection sqref="A1:Q54"/>
    </sheetView>
  </sheetViews>
  <sheetFormatPr baseColWidth="10" defaultRowHeight="13.2" x14ac:dyDescent="0.25"/>
  <cols>
    <col min="1" max="1" width="20.88671875" customWidth="1"/>
    <col min="2" max="2" width="33" customWidth="1"/>
    <col min="3" max="3" width="11.6640625" customWidth="1"/>
    <col min="4" max="4" width="12.88671875" customWidth="1"/>
    <col min="5" max="5" width="13" customWidth="1"/>
    <col min="6" max="6" width="0.88671875" customWidth="1"/>
    <col min="7" max="8" width="12.33203125" customWidth="1"/>
    <col min="9" max="9" width="12.6640625" customWidth="1"/>
    <col min="10" max="10" width="0.88671875" customWidth="1"/>
    <col min="11" max="11" width="11.88671875" customWidth="1"/>
    <col min="12" max="13" width="12.6640625" customWidth="1"/>
    <col min="14" max="14" width="0.88671875" customWidth="1"/>
    <col min="15" max="15" width="13.5546875" customWidth="1"/>
    <col min="16" max="16" width="13.33203125" customWidth="1"/>
    <col min="17" max="17" width="16" customWidth="1"/>
    <col min="18" max="18" width="8.6640625" customWidth="1"/>
    <col min="19" max="19" width="9.109375" customWidth="1"/>
    <col min="20" max="20" width="12.6640625" customWidth="1"/>
    <col min="21" max="21" width="12" customWidth="1"/>
    <col min="22" max="22" width="14.33203125" customWidth="1"/>
    <col min="23" max="23" width="15.33203125" customWidth="1"/>
    <col min="24" max="24" width="15" customWidth="1"/>
    <col min="25" max="25" width="12.88671875" customWidth="1"/>
    <col min="26" max="26" width="14.109375" customWidth="1"/>
    <col min="27" max="27" width="14.6640625" customWidth="1"/>
    <col min="28" max="28" width="10.109375" bestFit="1" customWidth="1"/>
  </cols>
  <sheetData>
    <row r="1" spans="1:34" s="56" customFormat="1" ht="20.25" customHeight="1" x14ac:dyDescent="0.25">
      <c r="A1" s="926" t="s">
        <v>161</v>
      </c>
      <c r="B1" s="927"/>
      <c r="C1" s="927"/>
      <c r="D1" s="927"/>
      <c r="E1" s="927"/>
      <c r="F1" s="927"/>
      <c r="G1" s="927"/>
      <c r="H1" s="927"/>
      <c r="I1" s="927"/>
      <c r="J1" s="927"/>
      <c r="K1" s="927"/>
      <c r="L1" s="927"/>
      <c r="M1" s="927"/>
      <c r="N1" s="927"/>
      <c r="O1" s="927"/>
      <c r="P1" s="927"/>
      <c r="Q1" s="927"/>
      <c r="R1" s="55"/>
      <c r="S1" s="55"/>
      <c r="T1" s="55"/>
    </row>
    <row r="2" spans="1:34" s="56" customFormat="1" ht="20.25" customHeight="1" x14ac:dyDescent="0.25">
      <c r="A2" s="927" t="s">
        <v>404</v>
      </c>
      <c r="B2" s="927"/>
      <c r="C2" s="927"/>
      <c r="D2" s="927"/>
      <c r="E2" s="927"/>
      <c r="F2" s="927"/>
      <c r="G2" s="927"/>
      <c r="H2" s="927"/>
      <c r="I2" s="927"/>
      <c r="J2" s="927"/>
      <c r="K2" s="927"/>
      <c r="L2" s="927"/>
      <c r="M2" s="927"/>
      <c r="N2" s="927"/>
      <c r="O2" s="927"/>
      <c r="P2" s="927"/>
      <c r="Q2" s="927"/>
      <c r="R2" s="55"/>
      <c r="S2" s="905" t="s">
        <v>160</v>
      </c>
      <c r="T2" s="906"/>
      <c r="U2" s="906"/>
      <c r="V2" s="906"/>
      <c r="W2" s="906"/>
      <c r="X2" s="906"/>
      <c r="Y2" s="906"/>
      <c r="Z2" s="906"/>
      <c r="AA2" s="907"/>
    </row>
    <row r="3" spans="1:34" s="56" customFormat="1" ht="20.25" customHeight="1" x14ac:dyDescent="0.25">
      <c r="A3" s="927" t="s">
        <v>12</v>
      </c>
      <c r="B3" s="927"/>
      <c r="C3" s="927"/>
      <c r="D3" s="927"/>
      <c r="E3" s="927"/>
      <c r="F3" s="927"/>
      <c r="G3" s="927"/>
      <c r="H3" s="927"/>
      <c r="I3" s="927"/>
      <c r="J3" s="927"/>
      <c r="K3" s="927"/>
      <c r="L3" s="927"/>
      <c r="M3" s="927"/>
      <c r="N3" s="927"/>
      <c r="O3" s="927"/>
      <c r="P3" s="927"/>
      <c r="Q3" s="927"/>
      <c r="R3" s="55"/>
      <c r="S3" s="55"/>
      <c r="T3" s="55"/>
    </row>
    <row r="4" spans="1:34" s="56" customFormat="1" ht="20.25" customHeight="1" x14ac:dyDescent="0.25">
      <c r="A4" s="928" t="s">
        <v>0</v>
      </c>
      <c r="B4" s="928"/>
      <c r="C4" s="928"/>
      <c r="D4" s="928"/>
      <c r="E4" s="928"/>
      <c r="F4" s="928"/>
      <c r="G4" s="928"/>
      <c r="H4" s="928"/>
      <c r="I4" s="928"/>
      <c r="J4" s="928"/>
      <c r="K4" s="928"/>
      <c r="L4" s="928"/>
      <c r="M4" s="928"/>
      <c r="N4" s="928"/>
      <c r="O4" s="928"/>
      <c r="P4" s="928"/>
      <c r="Q4" s="928"/>
      <c r="S4" s="915" t="s">
        <v>38</v>
      </c>
      <c r="T4" s="916"/>
      <c r="U4" s="916"/>
      <c r="V4" s="916"/>
      <c r="W4" s="916"/>
      <c r="X4" s="916"/>
      <c r="Y4" s="916"/>
      <c r="Z4" s="916"/>
      <c r="AA4" s="917"/>
      <c r="AD4" s="57"/>
    </row>
    <row r="5" spans="1:34" s="56" customFormat="1" ht="20.25" customHeight="1" x14ac:dyDescent="0.25">
      <c r="A5" s="928" t="s">
        <v>408</v>
      </c>
      <c r="B5" s="928"/>
      <c r="C5" s="928"/>
      <c r="D5" s="928"/>
      <c r="E5" s="928"/>
      <c r="F5" s="928"/>
      <c r="G5" s="928"/>
      <c r="H5" s="928"/>
      <c r="I5" s="928"/>
      <c r="J5" s="928"/>
      <c r="K5" s="928"/>
      <c r="L5" s="928"/>
      <c r="M5" s="928"/>
      <c r="N5" s="928"/>
      <c r="O5" s="928"/>
      <c r="P5" s="928"/>
      <c r="Q5" s="928"/>
      <c r="S5" s="941">
        <f>U14+X14</f>
        <v>112261.49952999999</v>
      </c>
      <c r="T5" s="942"/>
      <c r="U5" s="942"/>
      <c r="V5" s="942"/>
      <c r="W5" s="942"/>
      <c r="X5" s="942"/>
      <c r="Y5" s="942"/>
      <c r="Z5" s="942"/>
      <c r="AA5" s="943"/>
      <c r="AC5" s="896" t="s">
        <v>174</v>
      </c>
      <c r="AD5" s="896"/>
      <c r="AE5" s="896"/>
      <c r="AF5" s="896"/>
      <c r="AG5" s="896"/>
      <c r="AH5" s="896"/>
    </row>
    <row r="6" spans="1:34" ht="17.399999999999999" x14ac:dyDescent="0.3">
      <c r="A6" s="947" t="s">
        <v>75</v>
      </c>
      <c r="B6" s="948"/>
      <c r="C6" s="948"/>
      <c r="D6" s="948"/>
      <c r="E6" s="948"/>
      <c r="F6" s="948"/>
      <c r="G6" s="948"/>
      <c r="H6" s="948"/>
      <c r="I6" s="948"/>
      <c r="J6" s="948"/>
      <c r="K6" s="948"/>
      <c r="L6" s="948"/>
      <c r="M6" s="949"/>
      <c r="N6" s="185"/>
      <c r="O6" s="947" t="s">
        <v>422</v>
      </c>
      <c r="P6" s="948"/>
      <c r="Q6" s="949"/>
      <c r="R6" s="1"/>
      <c r="S6" s="918">
        <f>U14/$S$5</f>
        <v>0.28840440512152488</v>
      </c>
      <c r="T6" s="919"/>
      <c r="U6" s="919"/>
      <c r="V6" s="918">
        <f>X14/$S$5</f>
        <v>0.71159559487847512</v>
      </c>
      <c r="W6" s="919"/>
      <c r="X6" s="919"/>
      <c r="Y6" s="918">
        <f>AA14/$S$5</f>
        <v>0</v>
      </c>
      <c r="Z6" s="919"/>
      <c r="AA6" s="919"/>
      <c r="AB6" s="54">
        <f>S6+V6+Y6</f>
        <v>1</v>
      </c>
      <c r="AC6" s="896"/>
      <c r="AD6" s="896"/>
      <c r="AE6" s="896"/>
      <c r="AF6" s="896"/>
      <c r="AG6" s="896"/>
      <c r="AH6" s="896"/>
    </row>
    <row r="7" spans="1:34" ht="12.75" customHeight="1" x14ac:dyDescent="0.25">
      <c r="A7" s="950" t="s">
        <v>1</v>
      </c>
      <c r="B7" s="951" t="s">
        <v>11</v>
      </c>
      <c r="C7" s="958" t="s">
        <v>13</v>
      </c>
      <c r="D7" s="959"/>
      <c r="E7" s="959"/>
      <c r="F7" s="959"/>
      <c r="G7" s="959"/>
      <c r="H7" s="959"/>
      <c r="I7" s="959"/>
      <c r="J7" s="959"/>
      <c r="K7" s="959"/>
      <c r="L7" s="959"/>
      <c r="M7" s="960"/>
      <c r="N7" s="186"/>
      <c r="O7" s="952" t="s">
        <v>423</v>
      </c>
      <c r="P7" s="953"/>
      <c r="Q7" s="954"/>
      <c r="S7" s="935">
        <f>S5*S6</f>
        <v>32376.710989999992</v>
      </c>
      <c r="T7" s="936"/>
      <c r="U7" s="937"/>
      <c r="V7" s="935">
        <f>S5*V6</f>
        <v>79884.788539999994</v>
      </c>
      <c r="W7" s="936"/>
      <c r="X7" s="937"/>
      <c r="Y7" s="935">
        <f>Y6*S5</f>
        <v>0</v>
      </c>
      <c r="Z7" s="936"/>
      <c r="AA7" s="937"/>
      <c r="AB7" s="897">
        <f>S7+V7+Y7</f>
        <v>112261.49952999999</v>
      </c>
      <c r="AC7" s="896"/>
      <c r="AD7" s="896"/>
      <c r="AE7" s="896"/>
      <c r="AF7" s="896"/>
      <c r="AG7" s="896"/>
      <c r="AH7" s="896"/>
    </row>
    <row r="8" spans="1:34" ht="12.75" customHeight="1" x14ac:dyDescent="0.25">
      <c r="A8" s="950"/>
      <c r="B8" s="951"/>
      <c r="C8" s="961" t="s">
        <v>95</v>
      </c>
      <c r="D8" s="924"/>
      <c r="E8" s="925"/>
      <c r="F8" s="139"/>
      <c r="G8" s="923" t="s">
        <v>14</v>
      </c>
      <c r="H8" s="924"/>
      <c r="I8" s="925"/>
      <c r="J8" s="140"/>
      <c r="K8" s="929" t="s">
        <v>15</v>
      </c>
      <c r="L8" s="930"/>
      <c r="M8" s="931"/>
      <c r="N8" s="141"/>
      <c r="O8" s="955"/>
      <c r="P8" s="956"/>
      <c r="Q8" s="957"/>
      <c r="S8" s="938"/>
      <c r="T8" s="939"/>
      <c r="U8" s="940"/>
      <c r="V8" s="938"/>
      <c r="W8" s="939"/>
      <c r="X8" s="940"/>
      <c r="Y8" s="938"/>
      <c r="Z8" s="939"/>
      <c r="AA8" s="940"/>
      <c r="AB8" s="898"/>
    </row>
    <row r="9" spans="1:34" x14ac:dyDescent="0.25">
      <c r="A9" s="950"/>
      <c r="B9" s="951"/>
      <c r="C9" s="67" t="s">
        <v>33</v>
      </c>
      <c r="D9" s="67" t="s">
        <v>34</v>
      </c>
      <c r="E9" s="67" t="s">
        <v>35</v>
      </c>
      <c r="F9" s="142"/>
      <c r="G9" s="67" t="s">
        <v>33</v>
      </c>
      <c r="H9" s="67" t="s">
        <v>34</v>
      </c>
      <c r="I9" s="67" t="s">
        <v>35</v>
      </c>
      <c r="J9" s="142"/>
      <c r="K9" s="67" t="s">
        <v>33</v>
      </c>
      <c r="L9" s="67" t="s">
        <v>34</v>
      </c>
      <c r="M9" s="67" t="s">
        <v>35</v>
      </c>
      <c r="N9" s="142"/>
      <c r="O9" s="195" t="s">
        <v>178</v>
      </c>
      <c r="P9" s="193" t="s">
        <v>182</v>
      </c>
      <c r="Q9" s="194" t="s">
        <v>177</v>
      </c>
      <c r="S9" s="908" t="s">
        <v>95</v>
      </c>
      <c r="T9" s="909"/>
      <c r="U9" s="910"/>
      <c r="V9" s="911" t="s">
        <v>14</v>
      </c>
      <c r="W9" s="912"/>
      <c r="X9" s="913"/>
      <c r="Y9" s="911" t="s">
        <v>15</v>
      </c>
      <c r="Z9" s="912"/>
      <c r="AA9" s="913"/>
    </row>
    <row r="10" spans="1:34" x14ac:dyDescent="0.25">
      <c r="A10" s="143"/>
      <c r="B10" s="73"/>
      <c r="C10" s="74"/>
      <c r="D10" s="75"/>
      <c r="E10" s="76"/>
      <c r="F10" s="120"/>
      <c r="G10" s="74"/>
      <c r="H10" s="75"/>
      <c r="I10" s="76"/>
      <c r="J10" s="120"/>
      <c r="K10" s="74"/>
      <c r="L10" s="75"/>
      <c r="M10" s="76"/>
      <c r="N10" s="120"/>
      <c r="O10" s="74"/>
      <c r="P10" s="75"/>
      <c r="Q10" s="144"/>
      <c r="S10" s="24" t="s">
        <v>20</v>
      </c>
      <c r="T10" s="24" t="s">
        <v>21</v>
      </c>
      <c r="U10" s="24" t="s">
        <v>22</v>
      </c>
      <c r="V10" s="24" t="s">
        <v>20</v>
      </c>
      <c r="W10" s="24" t="s">
        <v>21</v>
      </c>
      <c r="X10" s="24" t="s">
        <v>22</v>
      </c>
      <c r="Y10" s="24" t="s">
        <v>20</v>
      </c>
      <c r="Z10" s="24" t="s">
        <v>21</v>
      </c>
      <c r="AA10" s="24" t="s">
        <v>22</v>
      </c>
    </row>
    <row r="11" spans="1:34" s="5" customFormat="1" x14ac:dyDescent="0.25">
      <c r="A11" s="119"/>
      <c r="B11" s="77"/>
      <c r="C11" s="81"/>
      <c r="D11" s="120"/>
      <c r="E11" s="85"/>
      <c r="F11" s="120"/>
      <c r="G11" s="81"/>
      <c r="H11" s="120"/>
      <c r="I11" s="85"/>
      <c r="J11" s="120"/>
      <c r="K11" s="81"/>
      <c r="L11" s="120"/>
      <c r="M11" s="85"/>
      <c r="N11" s="120"/>
      <c r="O11" s="145"/>
      <c r="P11" s="121"/>
      <c r="Q11" s="124"/>
      <c r="S11"/>
      <c r="T11"/>
      <c r="U11"/>
      <c r="V11"/>
      <c r="W11"/>
      <c r="X11"/>
      <c r="Y11"/>
      <c r="Z11"/>
      <c r="AA11"/>
      <c r="AB11"/>
      <c r="AC11"/>
      <c r="AD11"/>
      <c r="AE11"/>
      <c r="AF11"/>
      <c r="AG11"/>
      <c r="AH11"/>
    </row>
    <row r="12" spans="1:34" s="5" customFormat="1" ht="12.75" customHeight="1" x14ac:dyDescent="0.25">
      <c r="A12" s="146" t="e">
        <f>VLOOKUP('HOJA DE TRABAJO DE LA UPE'!#REF!,Hoja1!$B$2:$C$35,2,FALSE)</f>
        <v>#REF!</v>
      </c>
      <c r="B12" s="192" t="str">
        <f>'HOJA DE TRABAJO DE LA UPE'!D55</f>
        <v>SUBSIDIOS FEDERALES PARA ORGANISMOS D. E.</v>
      </c>
      <c r="C12" s="147">
        <f>S12</f>
        <v>17212.350329999997</v>
      </c>
      <c r="D12" s="148">
        <f>T12</f>
        <v>8777.1108599999989</v>
      </c>
      <c r="E12" s="149">
        <f>U12</f>
        <v>6387.2497999999996</v>
      </c>
      <c r="F12" s="150"/>
      <c r="G12" s="147">
        <f>V12</f>
        <v>44182.560700000002</v>
      </c>
      <c r="H12" s="151">
        <f>W12</f>
        <v>35570.952189999996</v>
      </c>
      <c r="I12" s="152">
        <f>X12</f>
        <v>131.27564999999998</v>
      </c>
      <c r="J12" s="150"/>
      <c r="K12" s="153">
        <f>Y12</f>
        <v>0</v>
      </c>
      <c r="L12" s="151">
        <f>Z12</f>
        <v>0</v>
      </c>
      <c r="M12" s="152">
        <f>AA12</f>
        <v>0</v>
      </c>
      <c r="N12" s="121"/>
      <c r="O12" s="154">
        <f>'FRACCIÓN III 3er 2018'!Q12+C12+G12+K12</f>
        <v>335763.64434</v>
      </c>
      <c r="P12" s="155">
        <f>O12+D12+H12+L12</f>
        <v>380111.70739</v>
      </c>
      <c r="Q12" s="156">
        <f>P12+E12+I12+M12</f>
        <v>386630.23284000001</v>
      </c>
      <c r="S12" s="10">
        <f>17212350.33/1000</f>
        <v>17212.350329999997</v>
      </c>
      <c r="T12" s="10">
        <f>8777110.86/1000</f>
        <v>8777.1108599999989</v>
      </c>
      <c r="U12" s="10">
        <f>6387249.8/1000</f>
        <v>6387.2497999999996</v>
      </c>
      <c r="V12" s="10">
        <f>44182560.7/1000</f>
        <v>44182.560700000002</v>
      </c>
      <c r="W12" s="10">
        <f>35570952.19/1000</f>
        <v>35570.952189999996</v>
      </c>
      <c r="X12" s="10">
        <f>131275.65/1000</f>
        <v>131.27564999999998</v>
      </c>
      <c r="Y12" s="10">
        <v>0</v>
      </c>
      <c r="Z12" s="10">
        <v>0</v>
      </c>
      <c r="AA12" s="10">
        <v>0</v>
      </c>
      <c r="AB12"/>
      <c r="AC12"/>
      <c r="AD12"/>
      <c r="AE12"/>
      <c r="AF12"/>
      <c r="AG12"/>
      <c r="AH12"/>
    </row>
    <row r="13" spans="1:34" s="5" customFormat="1" x14ac:dyDescent="0.25">
      <c r="A13" s="119"/>
      <c r="B13" s="157"/>
      <c r="C13" s="81"/>
      <c r="D13" s="120"/>
      <c r="E13" s="158"/>
      <c r="F13" s="120"/>
      <c r="G13" s="81"/>
      <c r="H13" s="159"/>
      <c r="I13" s="85"/>
      <c r="J13" s="120"/>
      <c r="K13" s="160"/>
      <c r="L13" s="159"/>
      <c r="M13" s="85"/>
      <c r="N13" s="121"/>
      <c r="O13" s="161"/>
      <c r="P13" s="121"/>
      <c r="Q13" s="124"/>
      <c r="S13" s="21"/>
      <c r="T13" s="21"/>
      <c r="U13" s="21"/>
      <c r="V13" s="21"/>
      <c r="W13" s="21"/>
      <c r="X13" s="21"/>
      <c r="Y13" s="21"/>
      <c r="Z13" s="21"/>
      <c r="AA13" s="21"/>
      <c r="AB13"/>
      <c r="AC13"/>
      <c r="AD13"/>
      <c r="AE13"/>
      <c r="AF13"/>
      <c r="AG13"/>
      <c r="AH13"/>
    </row>
    <row r="14" spans="1:34" s="5" customFormat="1" x14ac:dyDescent="0.25">
      <c r="A14" s="119"/>
      <c r="B14" s="157"/>
      <c r="C14" s="81"/>
      <c r="D14" s="120"/>
      <c r="E14" s="85"/>
      <c r="F14" s="120"/>
      <c r="G14" s="81"/>
      <c r="H14" s="120"/>
      <c r="I14" s="85"/>
      <c r="J14" s="120"/>
      <c r="K14" s="145"/>
      <c r="L14" s="121"/>
      <c r="M14" s="93"/>
      <c r="N14" s="121"/>
      <c r="O14" s="145"/>
      <c r="P14" s="121"/>
      <c r="Q14" s="124"/>
      <c r="S14"/>
      <c r="T14"/>
      <c r="U14" s="433">
        <f>S12+T12+U12</f>
        <v>32376.710989999992</v>
      </c>
      <c r="V14"/>
      <c r="W14"/>
      <c r="X14" s="433">
        <f>V12+W12+X12</f>
        <v>79884.788539999994</v>
      </c>
      <c r="Y14"/>
      <c r="Z14"/>
      <c r="AA14" s="433">
        <f>Y12+Z12+AA12</f>
        <v>0</v>
      </c>
      <c r="AB14"/>
      <c r="AC14"/>
      <c r="AD14"/>
      <c r="AE14"/>
      <c r="AF14"/>
      <c r="AG14"/>
      <c r="AH14"/>
    </row>
    <row r="15" spans="1:34" s="5" customFormat="1" ht="14.4" x14ac:dyDescent="0.3">
      <c r="A15" s="162" t="s">
        <v>19</v>
      </c>
      <c r="B15" s="168" t="str">
        <f>'HOJA DE TRABAJO DE LA UPE'!D56</f>
        <v>CARRERA DOCENTE</v>
      </c>
      <c r="C15" s="81"/>
      <c r="D15" s="120"/>
      <c r="E15" s="85"/>
      <c r="F15" s="120"/>
      <c r="G15" s="81"/>
      <c r="H15" s="120"/>
      <c r="I15" s="85"/>
      <c r="J15" s="120"/>
      <c r="K15" s="154">
        <f>'HOJA DE TRABAJO DE LA UPE'!P31</f>
        <v>0</v>
      </c>
      <c r="L15" s="128">
        <f>'HOJA DE TRABAJO DE LA UPE'!Q31</f>
        <v>0</v>
      </c>
      <c r="M15" s="164">
        <f>'HOJA DE TRABAJO DE LA UPE'!R31</f>
        <v>0</v>
      </c>
      <c r="N15" s="121"/>
      <c r="O15" s="154">
        <f>'FRACCIÓN III 3er 2018'!Q15+K15</f>
        <v>17070.323</v>
      </c>
      <c r="P15" s="128">
        <f>O15+L15</f>
        <v>17070.323</v>
      </c>
      <c r="Q15" s="132">
        <f>P15+M15</f>
        <v>17070.323</v>
      </c>
      <c r="AB15"/>
      <c r="AC15"/>
      <c r="AD15"/>
      <c r="AE15"/>
      <c r="AF15"/>
      <c r="AG15"/>
      <c r="AH15"/>
    </row>
    <row r="16" spans="1:34" s="5" customFormat="1" x14ac:dyDescent="0.25">
      <c r="A16" s="119"/>
      <c r="B16" s="163"/>
      <c r="C16" s="81"/>
      <c r="D16" s="120"/>
      <c r="E16" s="85"/>
      <c r="F16" s="120"/>
      <c r="G16" s="81"/>
      <c r="H16" s="120"/>
      <c r="I16" s="85"/>
      <c r="J16" s="120"/>
      <c r="K16" s="154"/>
      <c r="L16" s="121"/>
      <c r="M16" s="93"/>
      <c r="N16" s="121"/>
      <c r="O16" s="145"/>
      <c r="P16" s="121"/>
      <c r="Q16" s="124"/>
      <c r="S16"/>
      <c r="T16"/>
      <c r="U16"/>
      <c r="V16"/>
      <c r="W16"/>
      <c r="X16"/>
      <c r="Y16"/>
      <c r="Z16"/>
      <c r="AA16"/>
      <c r="AB16"/>
      <c r="AC16"/>
      <c r="AD16"/>
      <c r="AE16"/>
      <c r="AF16"/>
      <c r="AG16"/>
      <c r="AH16"/>
    </row>
    <row r="17" spans="1:34" s="5" customFormat="1" x14ac:dyDescent="0.25">
      <c r="A17" s="119"/>
      <c r="B17" s="163"/>
      <c r="C17" s="81"/>
      <c r="D17" s="120"/>
      <c r="E17" s="165"/>
      <c r="F17" s="120"/>
      <c r="G17" s="81"/>
      <c r="H17" s="120"/>
      <c r="I17" s="85"/>
      <c r="J17" s="120"/>
      <c r="K17" s="154"/>
      <c r="L17" s="121"/>
      <c r="M17" s="93"/>
      <c r="N17" s="121"/>
      <c r="O17" s="145"/>
      <c r="P17" s="121"/>
      <c r="Q17" s="124"/>
      <c r="AB17"/>
      <c r="AC17"/>
      <c r="AD17"/>
      <c r="AE17"/>
      <c r="AF17"/>
      <c r="AG17"/>
      <c r="AH17"/>
    </row>
    <row r="18" spans="1:34" s="5" customFormat="1" ht="15" thickBot="1" x14ac:dyDescent="0.35">
      <c r="A18" s="162" t="s">
        <v>19</v>
      </c>
      <c r="B18" s="934" t="str">
        <f>'HOJA DE TRABAJO DE LA UPE'!D57</f>
        <v>PROG. DE EXPANSIÓN DE LA OFERTA EDUCATIVA EN EDUC. SUP. (PROEXOEES)</v>
      </c>
      <c r="C18" s="81"/>
      <c r="D18" s="120"/>
      <c r="E18" s="85"/>
      <c r="F18" s="120"/>
      <c r="G18" s="81"/>
      <c r="H18" s="120"/>
      <c r="I18" s="85"/>
      <c r="J18" s="120"/>
      <c r="K18" s="154">
        <f>'HOJA DE TRABAJO DE LA UPE'!P33</f>
        <v>0</v>
      </c>
      <c r="L18" s="128">
        <f>'HOJA DE TRABAJO DE LA UPE'!Q33</f>
        <v>0</v>
      </c>
      <c r="M18" s="164">
        <f>'HOJA DE TRABAJO DE LA UPE'!R33</f>
        <v>0</v>
      </c>
      <c r="N18" s="121"/>
      <c r="O18" s="154">
        <f>'FRACCIÓN III 3er 2018'!Q18+K18</f>
        <v>0</v>
      </c>
      <c r="P18" s="128">
        <f>O18+L18</f>
        <v>0</v>
      </c>
      <c r="Q18" s="132">
        <f>P18+M18</f>
        <v>0</v>
      </c>
      <c r="S18"/>
      <c r="T18"/>
      <c r="U18"/>
      <c r="V18"/>
      <c r="W18"/>
      <c r="X18"/>
      <c r="Y18"/>
      <c r="Z18"/>
      <c r="AA18"/>
      <c r="AB18"/>
      <c r="AC18"/>
      <c r="AD18"/>
      <c r="AE18"/>
      <c r="AF18"/>
      <c r="AG18"/>
      <c r="AH18"/>
    </row>
    <row r="19" spans="1:34" s="5" customFormat="1" x14ac:dyDescent="0.25">
      <c r="A19" s="119"/>
      <c r="B19" s="934"/>
      <c r="C19" s="81"/>
      <c r="D19" s="120"/>
      <c r="E19" s="85"/>
      <c r="F19" s="120"/>
      <c r="G19" s="81"/>
      <c r="H19" s="120"/>
      <c r="I19" s="85"/>
      <c r="J19" s="120"/>
      <c r="K19" s="145"/>
      <c r="L19" s="121"/>
      <c r="M19" s="93"/>
      <c r="N19" s="121"/>
      <c r="O19" s="145"/>
      <c r="P19" s="121"/>
      <c r="Q19" s="124"/>
      <c r="S19" s="13"/>
      <c r="T19" s="14"/>
      <c r="U19" s="14"/>
      <c r="V19" s="14"/>
      <c r="W19" s="14"/>
      <c r="X19" s="14"/>
      <c r="Y19" s="14"/>
      <c r="Z19" s="14"/>
      <c r="AA19" s="15"/>
      <c r="AB19"/>
      <c r="AC19"/>
      <c r="AD19"/>
      <c r="AE19"/>
      <c r="AF19"/>
      <c r="AG19"/>
      <c r="AH19"/>
    </row>
    <row r="20" spans="1:34" s="5" customFormat="1" x14ac:dyDescent="0.25">
      <c r="A20" s="119"/>
      <c r="B20" s="163"/>
      <c r="C20" s="81"/>
      <c r="D20" s="120"/>
      <c r="E20" s="85"/>
      <c r="F20" s="120"/>
      <c r="G20" s="81"/>
      <c r="H20" s="120"/>
      <c r="I20" s="85"/>
      <c r="J20" s="120"/>
      <c r="K20" s="145"/>
      <c r="L20" s="121"/>
      <c r="M20" s="93"/>
      <c r="N20" s="121"/>
      <c r="O20" s="145"/>
      <c r="P20" s="121"/>
      <c r="Q20" s="124"/>
      <c r="S20" s="920" t="s">
        <v>91</v>
      </c>
      <c r="T20" s="921"/>
      <c r="U20" s="921"/>
      <c r="V20" s="921"/>
      <c r="W20" s="921"/>
      <c r="X20" s="921"/>
      <c r="Y20" s="921"/>
      <c r="Z20" s="921"/>
      <c r="AA20" s="922"/>
      <c r="AB20"/>
      <c r="AC20"/>
      <c r="AD20"/>
      <c r="AE20"/>
      <c r="AF20"/>
      <c r="AG20"/>
      <c r="AH20"/>
    </row>
    <row r="21" spans="1:34" s="5" customFormat="1" ht="14.4" x14ac:dyDescent="0.3">
      <c r="A21" s="162" t="s">
        <v>19</v>
      </c>
      <c r="B21" s="168" t="str">
        <f>'HOJA DE TRABAJO DE LA UPE'!D59</f>
        <v>MODALIDAD "A"</v>
      </c>
      <c r="C21" s="81"/>
      <c r="D21" s="120"/>
      <c r="E21" s="85"/>
      <c r="F21" s="120"/>
      <c r="G21" s="81"/>
      <c r="H21" s="120"/>
      <c r="I21" s="85"/>
      <c r="J21" s="120"/>
      <c r="K21" s="154">
        <f>'HOJA DE TRABAJO DE LA UPE'!P35</f>
        <v>0</v>
      </c>
      <c r="L21" s="128">
        <f>'HOJA DE TRABAJO DE LA UPE'!Q35</f>
        <v>5138</v>
      </c>
      <c r="M21" s="164">
        <f>'HOJA DE TRABAJO DE LA UPE'!R35</f>
        <v>0</v>
      </c>
      <c r="N21" s="121"/>
      <c r="O21" s="154">
        <f>'FRACCIÓN III 3er 2018'!Q21+K21</f>
        <v>5458.7889999999998</v>
      </c>
      <c r="P21" s="128">
        <f>O21+L21</f>
        <v>10596.789000000001</v>
      </c>
      <c r="Q21" s="132">
        <f>P21+M21</f>
        <v>10596.789000000001</v>
      </c>
      <c r="S21" s="17"/>
      <c r="T21" s="2"/>
      <c r="U21" s="2"/>
      <c r="V21" s="2"/>
      <c r="W21" s="2"/>
      <c r="X21" s="2"/>
      <c r="Y21" s="2"/>
      <c r="Z21" s="2"/>
      <c r="AA21" s="16"/>
      <c r="AB21"/>
      <c r="AC21"/>
      <c r="AD21"/>
      <c r="AE21"/>
      <c r="AF21"/>
      <c r="AG21"/>
      <c r="AH21"/>
    </row>
    <row r="22" spans="1:34" s="5" customFormat="1" ht="15.6" x14ac:dyDescent="0.3">
      <c r="A22" s="119"/>
      <c r="B22" s="163"/>
      <c r="C22" s="81"/>
      <c r="D22" s="120"/>
      <c r="E22" s="85"/>
      <c r="F22" s="120"/>
      <c r="G22" s="81"/>
      <c r="H22" s="120"/>
      <c r="I22" s="85"/>
      <c r="J22" s="120"/>
      <c r="K22" s="145"/>
      <c r="L22" s="121"/>
      <c r="M22" s="93"/>
      <c r="N22" s="121"/>
      <c r="O22" s="145"/>
      <c r="P22" s="121"/>
      <c r="Q22" s="124"/>
      <c r="S22" s="17"/>
      <c r="T22" s="2"/>
      <c r="U22" s="914" t="s">
        <v>87</v>
      </c>
      <c r="V22" s="914"/>
      <c r="W22" s="914"/>
      <c r="X22" s="914"/>
      <c r="Y22" s="914"/>
      <c r="Z22" s="2"/>
      <c r="AA22" s="16"/>
      <c r="AB22"/>
      <c r="AC22"/>
      <c r="AD22"/>
      <c r="AE22"/>
      <c r="AF22"/>
      <c r="AG22"/>
      <c r="AH22"/>
    </row>
    <row r="23" spans="1:34" s="5" customFormat="1" x14ac:dyDescent="0.25">
      <c r="A23" s="119"/>
      <c r="B23" s="163"/>
      <c r="C23" s="81"/>
      <c r="D23" s="120"/>
      <c r="E23" s="85"/>
      <c r="F23" s="120"/>
      <c r="G23" s="81"/>
      <c r="H23" s="120"/>
      <c r="I23" s="85"/>
      <c r="J23" s="120"/>
      <c r="K23" s="145"/>
      <c r="L23" s="121"/>
      <c r="M23" s="93"/>
      <c r="N23" s="121"/>
      <c r="O23" s="145"/>
      <c r="P23" s="121"/>
      <c r="Q23" s="124"/>
      <c r="S23" s="17"/>
      <c r="T23" s="2"/>
      <c r="U23" s="11"/>
      <c r="V23" s="2"/>
      <c r="W23" s="11"/>
      <c r="X23" s="2"/>
      <c r="Y23" s="2"/>
      <c r="Z23" s="2"/>
      <c r="AA23" s="16"/>
      <c r="AB23"/>
      <c r="AC23"/>
      <c r="AD23"/>
      <c r="AE23"/>
      <c r="AF23"/>
      <c r="AG23"/>
      <c r="AH23"/>
    </row>
    <row r="24" spans="1:34" s="5" customFormat="1" ht="14.4" x14ac:dyDescent="0.3">
      <c r="A24" s="162" t="s">
        <v>19</v>
      </c>
      <c r="B24" s="168" t="str">
        <f>'HOJA DE TRABAJO DE LA UPE'!D60</f>
        <v>MODALIDAD "B"</v>
      </c>
      <c r="C24" s="81"/>
      <c r="D24" s="120"/>
      <c r="E24" s="85"/>
      <c r="F24" s="120"/>
      <c r="G24" s="81"/>
      <c r="H24" s="166"/>
      <c r="I24" s="167"/>
      <c r="J24" s="166"/>
      <c r="K24" s="154">
        <f>'HOJA DE TRABAJO DE LA UPE'!P37</f>
        <v>0</v>
      </c>
      <c r="L24" s="128">
        <f>'HOJA DE TRABAJO DE LA UPE'!Q37</f>
        <v>0</v>
      </c>
      <c r="M24" s="164">
        <f>'HOJA DE TRABAJO DE LA UPE'!R37</f>
        <v>0</v>
      </c>
      <c r="N24" s="121"/>
      <c r="O24" s="154">
        <f>'FRACCIÓN III 3er 2018'!Q24+K24</f>
        <v>0</v>
      </c>
      <c r="P24" s="128">
        <f>O24+L24</f>
        <v>0</v>
      </c>
      <c r="Q24" s="132">
        <f>P24+M24</f>
        <v>0</v>
      </c>
      <c r="S24" s="17"/>
      <c r="T24" s="2"/>
      <c r="U24" s="11"/>
      <c r="V24" s="2"/>
      <c r="W24" s="11"/>
      <c r="X24" s="899" t="s">
        <v>44</v>
      </c>
      <c r="Y24" s="902" t="s">
        <v>42</v>
      </c>
      <c r="Z24" s="944" t="s">
        <v>45</v>
      </c>
      <c r="AA24" s="16"/>
      <c r="AB24"/>
      <c r="AF24"/>
      <c r="AG24"/>
      <c r="AH24"/>
    </row>
    <row r="25" spans="1:34" s="5" customFormat="1" ht="12.75" customHeight="1" x14ac:dyDescent="0.25">
      <c r="A25" s="119"/>
      <c r="B25" s="163"/>
      <c r="C25" s="81"/>
      <c r="D25" s="120"/>
      <c r="E25" s="85"/>
      <c r="F25" s="120"/>
      <c r="G25" s="81"/>
      <c r="H25" s="120"/>
      <c r="I25" s="85"/>
      <c r="J25" s="120"/>
      <c r="K25" s="145"/>
      <c r="L25" s="121"/>
      <c r="M25" s="93"/>
      <c r="N25" s="121"/>
      <c r="O25" s="145"/>
      <c r="P25" s="121"/>
      <c r="Q25" s="124"/>
      <c r="S25" s="17"/>
      <c r="T25" s="2"/>
      <c r="U25" s="11"/>
      <c r="V25" s="2"/>
      <c r="W25" s="11"/>
      <c r="X25" s="900"/>
      <c r="Y25" s="903"/>
      <c r="Z25" s="945"/>
      <c r="AA25" s="16"/>
      <c r="AB25"/>
      <c r="AF25"/>
      <c r="AG25"/>
      <c r="AH25"/>
    </row>
    <row r="26" spans="1:34" s="5" customFormat="1" x14ac:dyDescent="0.25">
      <c r="A26" s="119"/>
      <c r="B26" s="163"/>
      <c r="C26" s="81"/>
      <c r="D26" s="120"/>
      <c r="E26" s="85"/>
      <c r="F26" s="120"/>
      <c r="G26" s="81"/>
      <c r="H26" s="120"/>
      <c r="I26" s="85"/>
      <c r="J26" s="120"/>
      <c r="K26" s="145"/>
      <c r="L26" s="121"/>
      <c r="M26" s="93"/>
      <c r="N26" s="121"/>
      <c r="O26" s="145"/>
      <c r="P26" s="121"/>
      <c r="Q26" s="124"/>
      <c r="S26" s="17"/>
      <c r="T26" s="2"/>
      <c r="U26" s="2"/>
      <c r="V26" s="2"/>
      <c r="W26" s="11"/>
      <c r="X26" s="900"/>
      <c r="Y26" s="903"/>
      <c r="Z26" s="945"/>
      <c r="AA26" s="16"/>
      <c r="AB26"/>
      <c r="AF26"/>
      <c r="AG26"/>
      <c r="AH26"/>
    </row>
    <row r="27" spans="1:34" s="5" customFormat="1" ht="15" customHeight="1" x14ac:dyDescent="0.3">
      <c r="A27" s="162" t="s">
        <v>19</v>
      </c>
      <c r="B27" s="168" t="str">
        <f>'HOJA DE TRABAJO DE LA UPE'!D61</f>
        <v>MODALIDAD "C"</v>
      </c>
      <c r="C27" s="118"/>
      <c r="D27" s="120"/>
      <c r="E27" s="85"/>
      <c r="F27" s="120"/>
      <c r="G27" s="81"/>
      <c r="H27" s="120"/>
      <c r="I27" s="85"/>
      <c r="J27" s="120"/>
      <c r="K27" s="154">
        <f>'HOJA DE TRABAJO DE LA UPE'!P39</f>
        <v>0</v>
      </c>
      <c r="L27" s="128">
        <f>'HOJA DE TRABAJO DE LA UPE'!Q39</f>
        <v>0</v>
      </c>
      <c r="M27" s="164">
        <f>'HOJA DE TRABAJO DE LA UPE'!R39</f>
        <v>0</v>
      </c>
      <c r="N27" s="121"/>
      <c r="O27" s="154">
        <f>'FRACCIÓN III 3er 2018'!Q27+K27</f>
        <v>0</v>
      </c>
      <c r="P27" s="128">
        <f>O27+L27</f>
        <v>0</v>
      </c>
      <c r="Q27" s="132">
        <f>P27+M27</f>
        <v>0</v>
      </c>
      <c r="S27" s="17"/>
      <c r="T27" s="2"/>
      <c r="U27" s="2"/>
      <c r="V27" s="2"/>
      <c r="W27" s="11"/>
      <c r="X27" s="901"/>
      <c r="Y27" s="904"/>
      <c r="Z27" s="946"/>
      <c r="AA27" s="16"/>
      <c r="AB27"/>
      <c r="AF27"/>
      <c r="AG27"/>
      <c r="AH27"/>
    </row>
    <row r="28" spans="1:34" s="5" customFormat="1" x14ac:dyDescent="0.25">
      <c r="A28" s="119"/>
      <c r="B28" s="163"/>
      <c r="C28" s="81"/>
      <c r="D28" s="120"/>
      <c r="E28" s="85"/>
      <c r="F28" s="120"/>
      <c r="G28" s="81"/>
      <c r="H28" s="120"/>
      <c r="I28" s="85"/>
      <c r="J28" s="120"/>
      <c r="K28" s="145"/>
      <c r="L28" s="121"/>
      <c r="M28" s="93"/>
      <c r="N28" s="121"/>
      <c r="O28" s="145"/>
      <c r="P28" s="121"/>
      <c r="Q28" s="124"/>
      <c r="S28" s="17"/>
      <c r="T28" s="2"/>
      <c r="U28" s="2"/>
      <c r="V28" s="2"/>
      <c r="W28" s="11"/>
      <c r="AA28" s="16"/>
      <c r="AB28"/>
      <c r="AC28"/>
      <c r="AD28"/>
      <c r="AE28"/>
      <c r="AF28"/>
      <c r="AG28"/>
      <c r="AH28"/>
    </row>
    <row r="29" spans="1:34" s="5" customFormat="1" x14ac:dyDescent="0.25">
      <c r="A29" s="119"/>
      <c r="B29" s="163"/>
      <c r="C29" s="81"/>
      <c r="D29" s="120"/>
      <c r="E29" s="85"/>
      <c r="F29" s="120"/>
      <c r="G29" s="81"/>
      <c r="H29" s="120"/>
      <c r="I29" s="85"/>
      <c r="J29" s="120"/>
      <c r="K29" s="145"/>
      <c r="L29" s="121"/>
      <c r="M29" s="93"/>
      <c r="N29" s="121"/>
      <c r="O29" s="145"/>
      <c r="P29" s="121"/>
      <c r="Q29" s="124"/>
      <c r="S29" s="238"/>
      <c r="T29" s="234"/>
      <c r="V29" s="233" t="s">
        <v>40</v>
      </c>
      <c r="W29" s="36"/>
      <c r="X29" s="241">
        <f>V50</f>
        <v>341882.7233100002</v>
      </c>
      <c r="Y29" s="242">
        <f>IF(X29="",0,X29/X33)</f>
        <v>0.74438483857691495</v>
      </c>
      <c r="Z29" s="22" t="s">
        <v>46</v>
      </c>
      <c r="AA29" s="240"/>
      <c r="AB29"/>
      <c r="AC29"/>
      <c r="AD29"/>
      <c r="AE29"/>
      <c r="AF29"/>
      <c r="AG29"/>
      <c r="AH29"/>
    </row>
    <row r="30" spans="1:34" s="5" customFormat="1" ht="14.4" x14ac:dyDescent="0.3">
      <c r="A30" s="162" t="s">
        <v>19</v>
      </c>
      <c r="B30" s="168" t="str">
        <f>'HOJA DE TRABAJO DE LA UPE'!D62</f>
        <v>PROG. DE INCLUSIÓN Y LA EQUIDAD (PIEE)</v>
      </c>
      <c r="C30" s="81"/>
      <c r="D30" s="120"/>
      <c r="E30" s="85"/>
      <c r="F30" s="120"/>
      <c r="G30" s="81"/>
      <c r="H30" s="120"/>
      <c r="I30" s="85"/>
      <c r="J30" s="120"/>
      <c r="K30" s="154">
        <f>'HOJA DE TRABAJO DE LA UPE'!P41</f>
        <v>0</v>
      </c>
      <c r="L30" s="128">
        <f>'HOJA DE TRABAJO DE LA UPE'!Q41</f>
        <v>0</v>
      </c>
      <c r="M30" s="164">
        <f>'HOJA DE TRABAJO DE LA UPE'!R41</f>
        <v>0</v>
      </c>
      <c r="N30" s="121"/>
      <c r="O30" s="154">
        <f>'FRACCIÓN III 3er 2018'!Q30+K30</f>
        <v>0</v>
      </c>
      <c r="P30" s="128">
        <f>O30+L30</f>
        <v>0</v>
      </c>
      <c r="Q30" s="132">
        <f>P30+M30</f>
        <v>0</v>
      </c>
      <c r="S30" s="238"/>
      <c r="T30" s="239"/>
      <c r="V30" s="239"/>
      <c r="W30" s="239"/>
      <c r="X30" s="239"/>
      <c r="Y30" s="239"/>
      <c r="Z30" s="23"/>
      <c r="AA30" s="240"/>
      <c r="AB30"/>
      <c r="AC30"/>
      <c r="AD30"/>
      <c r="AE30"/>
      <c r="AF30"/>
      <c r="AG30"/>
      <c r="AH30"/>
    </row>
    <row r="31" spans="1:34" s="5" customFormat="1" x14ac:dyDescent="0.25">
      <c r="A31" s="119"/>
      <c r="B31" s="163"/>
      <c r="C31" s="81"/>
      <c r="D31" s="120"/>
      <c r="E31" s="85"/>
      <c r="F31" s="120"/>
      <c r="G31" s="81"/>
      <c r="H31" s="120"/>
      <c r="I31" s="85"/>
      <c r="J31" s="120"/>
      <c r="K31" s="145"/>
      <c r="L31" s="121"/>
      <c r="M31" s="93"/>
      <c r="N31" s="121"/>
      <c r="O31" s="145"/>
      <c r="P31" s="121"/>
      <c r="Q31" s="124"/>
      <c r="S31" s="238"/>
      <c r="T31" s="239"/>
      <c r="V31" s="233" t="s">
        <v>41</v>
      </c>
      <c r="W31" s="239"/>
      <c r="X31" s="241">
        <f>V48</f>
        <v>117399.49952999999</v>
      </c>
      <c r="Y31" s="242">
        <f>IF(X31="",0,X31/X33)</f>
        <v>0.2556151614230851</v>
      </c>
      <c r="Z31" s="22" t="s">
        <v>47</v>
      </c>
      <c r="AA31" s="240"/>
      <c r="AB31"/>
      <c r="AC31"/>
      <c r="AD31"/>
      <c r="AE31"/>
      <c r="AF31"/>
      <c r="AG31"/>
      <c r="AH31"/>
    </row>
    <row r="32" spans="1:34" s="5" customFormat="1" x14ac:dyDescent="0.25">
      <c r="A32" s="119"/>
      <c r="B32" s="163"/>
      <c r="C32" s="81"/>
      <c r="D32" s="120"/>
      <c r="E32" s="85"/>
      <c r="F32" s="120"/>
      <c r="G32" s="81"/>
      <c r="H32" s="120"/>
      <c r="I32" s="85"/>
      <c r="J32" s="120"/>
      <c r="K32" s="145"/>
      <c r="L32" s="121"/>
      <c r="M32" s="93"/>
      <c r="N32" s="121"/>
      <c r="O32" s="145"/>
      <c r="P32" s="121"/>
      <c r="Q32" s="124"/>
      <c r="S32" s="238"/>
      <c r="T32" s="239"/>
      <c r="V32" s="239"/>
      <c r="W32" s="239"/>
      <c r="X32" s="239"/>
      <c r="Y32" s="239"/>
      <c r="Z32" s="23"/>
      <c r="AA32" s="240"/>
      <c r="AB32"/>
      <c r="AC32"/>
      <c r="AD32"/>
      <c r="AE32"/>
      <c r="AF32"/>
      <c r="AG32"/>
      <c r="AH32"/>
    </row>
    <row r="33" spans="1:34" s="5" customFormat="1" ht="15" thickBot="1" x14ac:dyDescent="0.35">
      <c r="A33" s="162" t="s">
        <v>19</v>
      </c>
      <c r="B33" s="934" t="str">
        <f>'HOJA DE TRABAJO DE LA UPE'!D63</f>
        <v>PROG. PARA EL DESARROLLO PROFESIONAL DOCENTE (PRODEP)</v>
      </c>
      <c r="C33" s="81"/>
      <c r="D33" s="120"/>
      <c r="E33" s="85"/>
      <c r="F33" s="120"/>
      <c r="G33" s="81"/>
      <c r="H33" s="120"/>
      <c r="I33" s="85"/>
      <c r="J33" s="120"/>
      <c r="K33" s="154">
        <f>'HOJA DE TRABAJO DE LA UPE'!P43</f>
        <v>0</v>
      </c>
      <c r="L33" s="128">
        <f>'HOJA DE TRABAJO DE LA UPE'!Q43</f>
        <v>0</v>
      </c>
      <c r="M33" s="164">
        <f>'HOJA DE TRABAJO DE LA UPE'!R43</f>
        <v>0</v>
      </c>
      <c r="N33" s="121"/>
      <c r="O33" s="154">
        <f>'FRACCIÓN III 3er 2018'!Q33+K33</f>
        <v>19926.528999999999</v>
      </c>
      <c r="P33" s="128">
        <f>O33+L33</f>
        <v>19926.528999999999</v>
      </c>
      <c r="Q33" s="132">
        <f>P33+M33</f>
        <v>19926.528999999999</v>
      </c>
      <c r="S33" s="238"/>
      <c r="T33" s="239"/>
      <c r="V33" s="37" t="s">
        <v>43</v>
      </c>
      <c r="W33" s="36"/>
      <c r="X33" s="243">
        <f>X29+X31</f>
        <v>459282.22284000018</v>
      </c>
      <c r="Y33" s="242">
        <f>Y29+Y31</f>
        <v>1</v>
      </c>
      <c r="Z33" s="22" t="s">
        <v>48</v>
      </c>
      <c r="AA33" s="240"/>
      <c r="AB33"/>
      <c r="AC33"/>
      <c r="AD33"/>
      <c r="AE33"/>
      <c r="AF33"/>
      <c r="AG33"/>
      <c r="AH33"/>
    </row>
    <row r="34" spans="1:34" s="5" customFormat="1" ht="14.4" thickTop="1" thickBot="1" x14ac:dyDescent="0.3">
      <c r="A34" s="119"/>
      <c r="B34" s="934"/>
      <c r="C34" s="81"/>
      <c r="D34" s="120"/>
      <c r="E34" s="85"/>
      <c r="F34" s="120"/>
      <c r="G34" s="81"/>
      <c r="H34" s="120"/>
      <c r="I34" s="85"/>
      <c r="J34" s="120"/>
      <c r="K34" s="145"/>
      <c r="L34" s="121"/>
      <c r="M34" s="93"/>
      <c r="N34" s="121"/>
      <c r="O34" s="145"/>
      <c r="P34" s="121"/>
      <c r="Q34" s="124"/>
      <c r="S34" s="244"/>
      <c r="T34" s="245"/>
      <c r="U34" s="245"/>
      <c r="V34" s="245"/>
      <c r="W34" s="245"/>
      <c r="X34" s="245"/>
      <c r="Y34" s="245"/>
      <c r="Z34" s="245"/>
      <c r="AA34" s="246"/>
      <c r="AB34"/>
      <c r="AC34"/>
      <c r="AD34"/>
      <c r="AE34"/>
      <c r="AF34"/>
      <c r="AG34"/>
      <c r="AH34"/>
    </row>
    <row r="35" spans="1:34" s="5" customFormat="1" x14ac:dyDescent="0.25">
      <c r="A35" s="119"/>
      <c r="B35" s="163"/>
      <c r="C35" s="81"/>
      <c r="D35" s="120"/>
      <c r="E35" s="85"/>
      <c r="F35" s="120"/>
      <c r="G35" s="81"/>
      <c r="H35" s="120"/>
      <c r="I35" s="85"/>
      <c r="J35" s="120"/>
      <c r="K35" s="145"/>
      <c r="L35" s="121"/>
      <c r="M35" s="93"/>
      <c r="N35" s="121"/>
      <c r="O35" s="145"/>
      <c r="P35" s="121"/>
      <c r="Q35" s="124"/>
      <c r="S35"/>
      <c r="T35"/>
      <c r="U35"/>
      <c r="V35"/>
      <c r="W35"/>
      <c r="X35"/>
      <c r="Y35"/>
      <c r="Z35"/>
      <c r="AA35"/>
      <c r="AB35"/>
      <c r="AC35"/>
      <c r="AD35"/>
      <c r="AE35"/>
      <c r="AF35"/>
      <c r="AG35"/>
      <c r="AH35"/>
    </row>
    <row r="36" spans="1:34" s="5" customFormat="1" ht="14.4" x14ac:dyDescent="0.3">
      <c r="A36" s="162" t="s">
        <v>19</v>
      </c>
      <c r="B36" s="934" t="str">
        <f>'HOJA DE TRABAJO DE LA UPE'!D64</f>
        <v>PROG. DE FORTALECIMIENTO DE LA CALIDAD EDUCATIVA (PFCE)</v>
      </c>
      <c r="C36" s="81"/>
      <c r="D36" s="120"/>
      <c r="E36" s="85"/>
      <c r="F36" s="120"/>
      <c r="G36" s="81"/>
      <c r="H36" s="120"/>
      <c r="I36" s="85"/>
      <c r="J36" s="120"/>
      <c r="K36" s="154">
        <f>'HOJA DE TRABAJO DE LA UPE'!P45</f>
        <v>0</v>
      </c>
      <c r="L36" s="128">
        <f>'HOJA DE TRABAJO DE LA UPE'!Q45</f>
        <v>0</v>
      </c>
      <c r="M36" s="164">
        <f>'HOJA DE TRABAJO DE LA UPE'!R45</f>
        <v>0</v>
      </c>
      <c r="N36" s="121"/>
      <c r="O36" s="154">
        <f>'FRACCIÓN III 3er 2018'!Q36+K36</f>
        <v>48543.625</v>
      </c>
      <c r="P36" s="128">
        <f>O36+L36</f>
        <v>48543.625</v>
      </c>
      <c r="Q36" s="132">
        <f>P36+M36</f>
        <v>48543.625</v>
      </c>
      <c r="S36" s="239"/>
      <c r="T36" s="239"/>
      <c r="U36"/>
      <c r="V36" s="891" t="s">
        <v>77</v>
      </c>
      <c r="W36" s="892"/>
      <c r="X36" s="892"/>
      <c r="Y36" s="893"/>
      <c r="Z36" s="894" t="s">
        <v>183</v>
      </c>
      <c r="AA36" s="50"/>
      <c r="AB36"/>
      <c r="AC36"/>
      <c r="AD36"/>
      <c r="AE36"/>
      <c r="AF36"/>
      <c r="AG36"/>
      <c r="AH36"/>
    </row>
    <row r="37" spans="1:34" s="5" customFormat="1" x14ac:dyDescent="0.25">
      <c r="A37" s="119"/>
      <c r="B37" s="934"/>
      <c r="C37" s="81"/>
      <c r="D37" s="120"/>
      <c r="E37" s="85"/>
      <c r="F37" s="120"/>
      <c r="G37" s="81"/>
      <c r="H37" s="120"/>
      <c r="I37" s="85"/>
      <c r="J37" s="120"/>
      <c r="K37" s="145"/>
      <c r="L37" s="121"/>
      <c r="M37" s="93"/>
      <c r="N37" s="121"/>
      <c r="O37" s="145"/>
      <c r="P37" s="121"/>
      <c r="Q37" s="124"/>
      <c r="U37"/>
      <c r="V37" s="40" t="s">
        <v>78</v>
      </c>
      <c r="W37" s="40" t="s">
        <v>79</v>
      </c>
      <c r="X37" s="40" t="s">
        <v>80</v>
      </c>
      <c r="Y37" s="40" t="s">
        <v>81</v>
      </c>
      <c r="Z37" s="895" t="s">
        <v>43</v>
      </c>
      <c r="AA37"/>
      <c r="AC37"/>
      <c r="AD37"/>
      <c r="AE37"/>
      <c r="AF37"/>
      <c r="AG37"/>
      <c r="AH37"/>
    </row>
    <row r="38" spans="1:34" s="5" customFormat="1" x14ac:dyDescent="0.25">
      <c r="A38" s="119"/>
      <c r="B38" s="163"/>
      <c r="C38" s="81"/>
      <c r="D38" s="120"/>
      <c r="E38" s="85"/>
      <c r="F38" s="120"/>
      <c r="G38" s="81"/>
      <c r="H38" s="120"/>
      <c r="I38" s="85"/>
      <c r="J38" s="120"/>
      <c r="K38" s="145"/>
      <c r="L38" s="121"/>
      <c r="M38" s="93"/>
      <c r="N38" s="121"/>
      <c r="O38" s="145"/>
      <c r="P38" s="121"/>
      <c r="Q38" s="124"/>
      <c r="U38" s="9" t="s">
        <v>76</v>
      </c>
      <c r="V38" s="64">
        <f>'FRACCIÓN III 1er 2018'!V38</f>
        <v>275987.15282999992</v>
      </c>
      <c r="W38" s="64">
        <f>'FRACCIÓN III 2do 2018'!W38</f>
        <v>384018.79981000087</v>
      </c>
      <c r="X38" s="44">
        <f>'FRACCIÓN III 3er 2018'!X38</f>
        <v>269159.80788999988</v>
      </c>
      <c r="Y38" s="44">
        <f>V50</f>
        <v>341882.7233100002</v>
      </c>
      <c r="Z38" s="41">
        <f>V38+W38+X38+Y38</f>
        <v>1271048.4838400008</v>
      </c>
      <c r="AA38"/>
      <c r="AC38"/>
      <c r="AD38"/>
      <c r="AE38"/>
      <c r="AF38"/>
      <c r="AG38"/>
      <c r="AH38"/>
    </row>
    <row r="39" spans="1:34" s="5" customFormat="1" ht="14.4" x14ac:dyDescent="0.3">
      <c r="A39" s="162" t="s">
        <v>19</v>
      </c>
      <c r="B39" s="168" t="str">
        <f>'HOJA DE TRABAJO DE LA UPE'!D65</f>
        <v>AAA</v>
      </c>
      <c r="C39" s="81"/>
      <c r="D39" s="120"/>
      <c r="E39" s="85"/>
      <c r="F39" s="120"/>
      <c r="G39" s="81"/>
      <c r="H39" s="120"/>
      <c r="I39" s="85"/>
      <c r="J39" s="120"/>
      <c r="K39" s="154">
        <f>'HOJA DE TRABAJO DE LA UPE'!P47</f>
        <v>0</v>
      </c>
      <c r="L39" s="128">
        <f>'HOJA DE TRABAJO DE LA UPE'!Q47</f>
        <v>0</v>
      </c>
      <c r="M39" s="164">
        <f>'HOJA DE TRABAJO DE LA UPE'!R47</f>
        <v>0</v>
      </c>
      <c r="N39" s="121"/>
      <c r="O39" s="154">
        <f>'FRACCIÓN III 3er 2018'!Q39+K39</f>
        <v>0</v>
      </c>
      <c r="P39" s="128">
        <f>O39+L39</f>
        <v>0</v>
      </c>
      <c r="Q39" s="132">
        <f>P39+M39</f>
        <v>0</v>
      </c>
      <c r="S39"/>
      <c r="T39"/>
      <c r="U39"/>
      <c r="V39" s="41"/>
      <c r="W39" s="41"/>
      <c r="X39" s="41"/>
      <c r="Y39" s="41"/>
      <c r="Z39" s="41"/>
      <c r="AA39"/>
      <c r="AB39"/>
      <c r="AC39"/>
      <c r="AD39"/>
      <c r="AE39"/>
      <c r="AF39"/>
      <c r="AG39"/>
      <c r="AH39"/>
    </row>
    <row r="40" spans="1:34" s="5" customFormat="1" x14ac:dyDescent="0.25">
      <c r="A40" s="119"/>
      <c r="B40" s="163"/>
      <c r="C40" s="81"/>
      <c r="D40" s="120"/>
      <c r="E40" s="85"/>
      <c r="F40" s="120"/>
      <c r="G40" s="81"/>
      <c r="H40" s="120"/>
      <c r="I40" s="85"/>
      <c r="J40" s="120"/>
      <c r="K40" s="145"/>
      <c r="L40" s="121"/>
      <c r="M40" s="93"/>
      <c r="N40" s="121"/>
      <c r="O40" s="145"/>
      <c r="P40" s="121"/>
      <c r="Q40" s="124"/>
      <c r="R40"/>
      <c r="S40"/>
      <c r="T40"/>
      <c r="U40" s="9" t="s">
        <v>41</v>
      </c>
      <c r="V40" s="43">
        <f>'FRACCIÓN III 1er 2018'!V40</f>
        <v>50488.413849999997</v>
      </c>
      <c r="W40" s="43">
        <f>'FRACCIÓN III 2do 2018'!W40</f>
        <v>184986.57929999998</v>
      </c>
      <c r="X40" s="43">
        <f>'FRACCIÓN III 3er 2018'!X40</f>
        <v>129893.00616</v>
      </c>
      <c r="Y40" s="43">
        <f>V48</f>
        <v>117399.49952999999</v>
      </c>
      <c r="Z40" s="43">
        <f>V40+W40+X40+Y40</f>
        <v>482767.49883999996</v>
      </c>
      <c r="AA40"/>
      <c r="AB40"/>
      <c r="AC40"/>
      <c r="AD40"/>
      <c r="AE40"/>
      <c r="AF40"/>
      <c r="AG40"/>
      <c r="AH40"/>
    </row>
    <row r="41" spans="1:34" s="5" customFormat="1" x14ac:dyDescent="0.25">
      <c r="A41" s="119"/>
      <c r="B41" s="77"/>
      <c r="C41" s="81"/>
      <c r="D41" s="120"/>
      <c r="E41" s="85"/>
      <c r="F41" s="120"/>
      <c r="G41" s="81"/>
      <c r="H41" s="120"/>
      <c r="I41" s="85"/>
      <c r="J41" s="120"/>
      <c r="K41" s="145"/>
      <c r="L41" s="121"/>
      <c r="M41" s="93"/>
      <c r="N41" s="121"/>
      <c r="O41" s="145"/>
      <c r="P41" s="121"/>
      <c r="Q41" s="124"/>
      <c r="R41"/>
      <c r="S41"/>
      <c r="T41"/>
      <c r="U41" s="9"/>
      <c r="V41" s="63"/>
      <c r="W41" s="63"/>
      <c r="X41" s="63"/>
      <c r="Y41" s="63"/>
      <c r="Z41" s="63"/>
      <c r="AA41"/>
      <c r="AB41"/>
      <c r="AC41"/>
      <c r="AD41"/>
      <c r="AE41"/>
      <c r="AF41"/>
      <c r="AG41"/>
      <c r="AH41"/>
    </row>
    <row r="42" spans="1:34" s="5" customFormat="1" ht="15" thickBot="1" x14ac:dyDescent="0.35">
      <c r="A42" s="162" t="s">
        <v>19</v>
      </c>
      <c r="B42" s="168" t="str">
        <f>'HOJA DE TRABAJO DE LA UPE'!D66</f>
        <v>BBB</v>
      </c>
      <c r="C42" s="81"/>
      <c r="D42" s="120"/>
      <c r="E42" s="85"/>
      <c r="F42" s="120"/>
      <c r="G42" s="81"/>
      <c r="H42" s="120"/>
      <c r="I42" s="85"/>
      <c r="J42" s="120"/>
      <c r="K42" s="154">
        <f>'HOJA DE TRABAJO DE LA UPE'!P49</f>
        <v>0</v>
      </c>
      <c r="L42" s="128">
        <f>'HOJA DE TRABAJO DE LA UPE'!Q49</f>
        <v>0</v>
      </c>
      <c r="M42" s="164">
        <f>'HOJA DE TRABAJO DE LA UPE'!R49</f>
        <v>0</v>
      </c>
      <c r="N42" s="121"/>
      <c r="O42" s="154">
        <f>'FRACCIÓN III 3er 2018'!Q42+K42</f>
        <v>0</v>
      </c>
      <c r="P42" s="128">
        <f>O42+L42</f>
        <v>0</v>
      </c>
      <c r="Q42" s="132">
        <f>P42+M42</f>
        <v>0</v>
      </c>
      <c r="R42"/>
      <c r="S42"/>
      <c r="T42"/>
      <c r="U42"/>
      <c r="V42" s="42">
        <f>V38+V40</f>
        <v>326475.56667999993</v>
      </c>
      <c r="W42" s="42">
        <f>W38+W40</f>
        <v>569005.37911000079</v>
      </c>
      <c r="X42" s="42">
        <f>X38+X40</f>
        <v>399052.81404999987</v>
      </c>
      <c r="Y42" s="42">
        <f>Y38+Y40</f>
        <v>459282.22284000018</v>
      </c>
      <c r="Z42" s="42">
        <f>Z38+Z40</f>
        <v>1753815.9826800008</v>
      </c>
      <c r="AA42"/>
      <c r="AB42"/>
      <c r="AC42"/>
      <c r="AD42"/>
      <c r="AE42"/>
      <c r="AF42"/>
      <c r="AG42"/>
      <c r="AH42"/>
    </row>
    <row r="43" spans="1:34" ht="13.8" thickTop="1" x14ac:dyDescent="0.25">
      <c r="A43" s="119"/>
      <c r="B43" s="163"/>
      <c r="C43" s="81"/>
      <c r="D43" s="120"/>
      <c r="E43" s="85"/>
      <c r="F43" s="120"/>
      <c r="G43" s="81"/>
      <c r="H43" s="120"/>
      <c r="I43" s="85"/>
      <c r="J43" s="120"/>
      <c r="K43" s="145"/>
      <c r="L43" s="121"/>
      <c r="M43" s="93"/>
      <c r="N43" s="121"/>
      <c r="O43" s="145"/>
      <c r="P43" s="121"/>
      <c r="Q43" s="124"/>
      <c r="R43" s="2"/>
      <c r="U43" s="9"/>
      <c r="V43" s="45"/>
      <c r="W43" s="45"/>
      <c r="X43" s="45"/>
    </row>
    <row r="44" spans="1:34" s="5" customFormat="1" ht="13.8" thickBot="1" x14ac:dyDescent="0.3">
      <c r="A44" s="135"/>
      <c r="B44" s="170"/>
      <c r="C44" s="171"/>
      <c r="D44" s="136"/>
      <c r="E44" s="172"/>
      <c r="F44" s="136"/>
      <c r="G44" s="171"/>
      <c r="H44" s="136"/>
      <c r="I44" s="172"/>
      <c r="J44" s="136"/>
      <c r="K44" s="173"/>
      <c r="L44" s="137"/>
      <c r="M44" s="174"/>
      <c r="N44" s="137"/>
      <c r="O44" s="173"/>
      <c r="P44" s="137"/>
      <c r="Q44" s="138"/>
      <c r="R44" s="2"/>
      <c r="AB44"/>
      <c r="AC44"/>
      <c r="AD44"/>
      <c r="AE44"/>
      <c r="AF44"/>
      <c r="AG44"/>
      <c r="AH44"/>
    </row>
    <row r="45" spans="1:34" s="5" customFormat="1" ht="15.6" x14ac:dyDescent="0.3">
      <c r="A45" s="119"/>
      <c r="B45" s="120"/>
      <c r="C45" s="120"/>
      <c r="D45" s="120"/>
      <c r="E45" s="120"/>
      <c r="F45" s="120"/>
      <c r="G45" s="120"/>
      <c r="H45" s="120"/>
      <c r="I45" s="120"/>
      <c r="J45" s="120"/>
      <c r="K45" s="121"/>
      <c r="L45" s="121"/>
      <c r="M45" s="121"/>
      <c r="N45" s="121"/>
      <c r="O45" s="121"/>
      <c r="P45" s="121"/>
      <c r="Q45" s="175"/>
      <c r="R45"/>
      <c r="T45" s="257"/>
      <c r="U45" s="932" t="s">
        <v>201</v>
      </c>
      <c r="V45" s="933"/>
      <c r="AB45"/>
      <c r="AC45"/>
      <c r="AD45"/>
      <c r="AE45"/>
      <c r="AF45"/>
      <c r="AG45"/>
      <c r="AH45"/>
    </row>
    <row r="46" spans="1:34" s="5" customFormat="1" ht="12.75" customHeight="1" x14ac:dyDescent="0.25">
      <c r="A46" s="119"/>
      <c r="B46" s="120"/>
      <c r="C46" s="120"/>
      <c r="D46" s="120"/>
      <c r="E46" s="120"/>
      <c r="F46" s="120"/>
      <c r="G46" s="120"/>
      <c r="H46" s="120"/>
      <c r="I46" s="120"/>
      <c r="J46" s="120"/>
      <c r="K46" s="121"/>
      <c r="L46" s="121"/>
      <c r="M46" s="121"/>
      <c r="N46" s="121"/>
      <c r="O46" s="121"/>
      <c r="P46" s="121"/>
      <c r="Q46" s="124"/>
      <c r="R46"/>
      <c r="T46" s="257"/>
      <c r="U46" s="258" t="s">
        <v>187</v>
      </c>
      <c r="V46" s="259"/>
      <c r="W46" s="250"/>
      <c r="AB46"/>
      <c r="AC46"/>
      <c r="AD46"/>
      <c r="AE46"/>
      <c r="AF46"/>
      <c r="AG46"/>
      <c r="AH46"/>
    </row>
    <row r="47" spans="1:34" s="5" customFormat="1" ht="13.5" customHeight="1" thickBot="1" x14ac:dyDescent="0.3">
      <c r="A47" s="119"/>
      <c r="B47" s="176" t="s">
        <v>18</v>
      </c>
      <c r="C47" s="177">
        <f>C12+C15+C18+C21+C24+C27+C30+C33+C36+C39+C42</f>
        <v>17212.350329999997</v>
      </c>
      <c r="D47" s="177">
        <f>D12+D15+D18+D21+D24+D27+D30+D33+D36+D39+D42</f>
        <v>8777.1108599999989</v>
      </c>
      <c r="E47" s="177">
        <f>E12+E15+E18+E21+E24+E27+E30+E33+E36+E39+E42</f>
        <v>6387.2497999999996</v>
      </c>
      <c r="F47" s="176"/>
      <c r="G47" s="177">
        <f>G12+G15+G18+G21+G24+G27+G30+G33+G36+G39+G42</f>
        <v>44182.560700000002</v>
      </c>
      <c r="H47" s="177">
        <f>H12+H15+H18+H21+H24+H27+H30+H33+H36+H39+H42</f>
        <v>35570.952189999996</v>
      </c>
      <c r="I47" s="177">
        <f>I12+I15+I18+I21+I24+I27+I30+I33+I36+I39+I42</f>
        <v>131.27564999999998</v>
      </c>
      <c r="J47" s="176"/>
      <c r="K47" s="177">
        <f>K12+K15+K18+K21+K24+K27+K30+K33+K36+K39+K42</f>
        <v>0</v>
      </c>
      <c r="L47" s="177">
        <f>L12+L15+L18+L21+L24+L27+L30+L33+L36+L39+L42</f>
        <v>5138</v>
      </c>
      <c r="M47" s="177">
        <f>M12+M15+M18+M21+M24+M27+M30+M33+M36+M39+M42</f>
        <v>0</v>
      </c>
      <c r="N47" s="178"/>
      <c r="O47" s="177">
        <f>O12+O15+O18+O21+O24+O27+O30+O33+O36+O39+O42</f>
        <v>426762.91033999994</v>
      </c>
      <c r="P47" s="177">
        <f>P12+P15+P18+P21+P24+P27+P30+P33+P36+P39+P42</f>
        <v>476248.97338999994</v>
      </c>
      <c r="Q47" s="179">
        <f>Q12+Q15+Q18+Q21+Q24+Q27+Q30+Q33+Q36+Q39+Q42</f>
        <v>482767.49883999996</v>
      </c>
      <c r="R47"/>
      <c r="T47" s="257"/>
      <c r="U47" s="260"/>
      <c r="V47" s="261"/>
      <c r="AB47"/>
      <c r="AC47"/>
      <c r="AD47"/>
      <c r="AE47"/>
      <c r="AF47"/>
      <c r="AG47"/>
      <c r="AH47"/>
    </row>
    <row r="48" spans="1:34" s="5" customFormat="1" ht="13.8" thickTop="1" x14ac:dyDescent="0.25">
      <c r="A48" s="119"/>
      <c r="C48" s="252"/>
      <c r="D48" s="252"/>
      <c r="E48" s="252"/>
      <c r="F48" s="252"/>
      <c r="G48" s="252"/>
      <c r="H48" s="252"/>
      <c r="I48" s="252"/>
      <c r="J48" s="252"/>
      <c r="K48" s="252"/>
      <c r="L48" s="252"/>
      <c r="M48" s="252"/>
      <c r="N48" s="252"/>
      <c r="O48" s="252"/>
      <c r="P48" s="252"/>
      <c r="Q48" s="236"/>
      <c r="R48" s="8"/>
      <c r="T48" s="257" t="s">
        <v>202</v>
      </c>
      <c r="U48" s="262" t="s">
        <v>47</v>
      </c>
      <c r="V48" s="263">
        <f>M49</f>
        <v>117399.49952999999</v>
      </c>
      <c r="W48" s="250"/>
      <c r="AB48"/>
      <c r="AC48"/>
      <c r="AD48"/>
      <c r="AE48"/>
      <c r="AF48"/>
      <c r="AG48"/>
      <c r="AH48"/>
    </row>
    <row r="49" spans="1:34" s="5" customFormat="1" x14ac:dyDescent="0.25">
      <c r="A49" s="119"/>
      <c r="B49" s="176" t="s">
        <v>17</v>
      </c>
      <c r="C49" s="235">
        <f>C47</f>
        <v>17212.350329999997</v>
      </c>
      <c r="D49" s="235">
        <f>D47+C49</f>
        <v>25989.461189999995</v>
      </c>
      <c r="E49" s="235">
        <f>E47+D49</f>
        <v>32376.710989999992</v>
      </c>
      <c r="F49" s="176"/>
      <c r="G49" s="235">
        <f>G47+E49</f>
        <v>76559.271689999994</v>
      </c>
      <c r="H49" s="235">
        <f>H47+G49</f>
        <v>112130.22387999999</v>
      </c>
      <c r="I49" s="235">
        <f>I47+H49</f>
        <v>112261.49952999999</v>
      </c>
      <c r="J49" s="176"/>
      <c r="K49" s="235">
        <f>K47+I49</f>
        <v>112261.49952999999</v>
      </c>
      <c r="L49" s="235">
        <f>L47+K49</f>
        <v>117399.49952999999</v>
      </c>
      <c r="M49" s="235">
        <f>M47+L49</f>
        <v>117399.49952999999</v>
      </c>
      <c r="N49" s="178"/>
      <c r="O49" s="235">
        <f>C47+G47+K47</f>
        <v>61394.911030000003</v>
      </c>
      <c r="P49" s="235">
        <f>D47+H47+L47+O49</f>
        <v>110880.97408</v>
      </c>
      <c r="Q49" s="237">
        <f>E47+I47+M47+P49</f>
        <v>117399.49953</v>
      </c>
      <c r="R49"/>
      <c r="T49" s="257"/>
      <c r="U49" s="262"/>
      <c r="V49" s="261"/>
      <c r="AB49"/>
      <c r="AC49" s="3"/>
      <c r="AD49" s="3"/>
      <c r="AE49" s="3"/>
      <c r="AF49" s="3"/>
      <c r="AG49" s="3"/>
      <c r="AH49" s="3"/>
    </row>
    <row r="50" spans="1:34" s="5" customFormat="1" x14ac:dyDescent="0.25">
      <c r="A50" s="119"/>
      <c r="B50" s="176"/>
      <c r="C50" s="176"/>
      <c r="D50" s="176"/>
      <c r="E50" s="176"/>
      <c r="F50" s="176"/>
      <c r="G50" s="176"/>
      <c r="H50" s="176"/>
      <c r="I50" s="176"/>
      <c r="J50" s="176"/>
      <c r="K50" s="176"/>
      <c r="L50" s="176"/>
      <c r="M50" s="176"/>
      <c r="N50" s="178"/>
      <c r="O50" s="176"/>
      <c r="P50" s="176"/>
      <c r="Q50" s="180"/>
      <c r="R50"/>
      <c r="T50" s="257" t="s">
        <v>202</v>
      </c>
      <c r="U50" s="262" t="s">
        <v>46</v>
      </c>
      <c r="V50" s="264">
        <f>'FRACCION II 4to. 2018'!T244/1000</f>
        <v>341882.7233100002</v>
      </c>
      <c r="W50" s="250"/>
      <c r="AB50" s="3"/>
      <c r="AC50"/>
      <c r="AD50"/>
      <c r="AE50"/>
      <c r="AF50"/>
      <c r="AG50"/>
      <c r="AH50"/>
    </row>
    <row r="51" spans="1:34" x14ac:dyDescent="0.25">
      <c r="A51" s="181"/>
      <c r="B51" s="176" t="s">
        <v>93</v>
      </c>
      <c r="C51" s="182"/>
      <c r="D51" s="183"/>
      <c r="E51" s="183">
        <f>C47+D47+E47</f>
        <v>32376.710989999992</v>
      </c>
      <c r="F51" s="182"/>
      <c r="G51" s="182"/>
      <c r="H51" s="183"/>
      <c r="I51" s="183">
        <f>G47+H47+I47</f>
        <v>79884.788539999994</v>
      </c>
      <c r="J51" s="182"/>
      <c r="K51" s="182"/>
      <c r="L51" s="183"/>
      <c r="M51" s="183">
        <f>K47+L47+M47</f>
        <v>5138</v>
      </c>
      <c r="N51" s="182"/>
      <c r="O51" s="182"/>
      <c r="P51" s="183"/>
      <c r="Q51" s="184">
        <f>E51+I51+M51</f>
        <v>117399.49952999999</v>
      </c>
      <c r="T51" s="265"/>
      <c r="U51" s="266"/>
      <c r="V51" s="267"/>
    </row>
    <row r="52" spans="1:34" x14ac:dyDescent="0.25">
      <c r="A52" s="119"/>
      <c r="B52" s="120"/>
      <c r="C52" s="120"/>
      <c r="D52" s="120"/>
      <c r="E52" s="120"/>
      <c r="F52" s="120"/>
      <c r="G52" s="120"/>
      <c r="H52" s="120"/>
      <c r="I52" s="120"/>
      <c r="J52" s="120"/>
      <c r="K52" s="120"/>
      <c r="L52" s="120"/>
      <c r="M52" s="120"/>
      <c r="N52" s="120"/>
      <c r="O52" s="120"/>
      <c r="P52" s="120"/>
      <c r="Q52" s="169"/>
      <c r="T52" s="265" t="s">
        <v>203</v>
      </c>
      <c r="U52" s="262" t="s">
        <v>48</v>
      </c>
      <c r="V52" s="268">
        <f>+'FRACCIÓN I 2018'!X50</f>
        <v>439026.435</v>
      </c>
    </row>
    <row r="53" spans="1:34" x14ac:dyDescent="0.25">
      <c r="A53" s="187"/>
      <c r="B53" s="49"/>
      <c r="C53" s="49"/>
      <c r="D53" s="49"/>
      <c r="E53" s="49"/>
      <c r="F53" s="49"/>
      <c r="G53" s="49"/>
      <c r="H53" s="49"/>
      <c r="I53" s="49"/>
      <c r="J53" s="49"/>
      <c r="K53" s="49"/>
      <c r="L53" s="49"/>
      <c r="M53" s="49"/>
      <c r="N53" s="49"/>
      <c r="O53" s="49"/>
      <c r="P53" s="49"/>
      <c r="Q53" s="188"/>
      <c r="T53" s="265"/>
      <c r="U53" s="260"/>
      <c r="V53" s="261"/>
    </row>
    <row r="54" spans="1:34" ht="13.8" thickBot="1" x14ac:dyDescent="0.3">
      <c r="A54" s="189"/>
      <c r="B54" s="190"/>
      <c r="C54" s="190"/>
      <c r="D54" s="190"/>
      <c r="E54" s="190"/>
      <c r="F54" s="190"/>
      <c r="G54" s="190"/>
      <c r="H54" s="190"/>
      <c r="I54" s="190"/>
      <c r="J54" s="190"/>
      <c r="K54" s="190"/>
      <c r="L54" s="190"/>
      <c r="M54" s="190"/>
      <c r="N54" s="190"/>
      <c r="O54" s="190"/>
      <c r="P54" s="190"/>
      <c r="Q54" s="191"/>
      <c r="T54" s="269" t="s">
        <v>204</v>
      </c>
      <c r="U54" s="260"/>
      <c r="V54" s="270">
        <f>+V48+V50-V52</f>
        <v>20255.787840000179</v>
      </c>
    </row>
    <row r="55" spans="1:34" x14ac:dyDescent="0.25">
      <c r="T55" s="271"/>
      <c r="U55" s="272"/>
      <c r="V55" s="273"/>
    </row>
  </sheetData>
  <mergeCells count="39">
    <mergeCell ref="A1:Q1"/>
    <mergeCell ref="A2:Q2"/>
    <mergeCell ref="A3:Q3"/>
    <mergeCell ref="A4:Q4"/>
    <mergeCell ref="A5:Q5"/>
    <mergeCell ref="S6:U6"/>
    <mergeCell ref="V6:X6"/>
    <mergeCell ref="Y6:AA6"/>
    <mergeCell ref="A6:M6"/>
    <mergeCell ref="A7:A9"/>
    <mergeCell ref="O6:Q6"/>
    <mergeCell ref="V7:X8"/>
    <mergeCell ref="B7:B9"/>
    <mergeCell ref="O7:Q8"/>
    <mergeCell ref="C8:E8"/>
    <mergeCell ref="G8:I8"/>
    <mergeCell ref="K8:M8"/>
    <mergeCell ref="C7:M7"/>
    <mergeCell ref="Z36:Z37"/>
    <mergeCell ref="AC5:AH7"/>
    <mergeCell ref="S2:AA2"/>
    <mergeCell ref="S20:AA20"/>
    <mergeCell ref="U22:Y22"/>
    <mergeCell ref="X24:X27"/>
    <mergeCell ref="AB7:AB8"/>
    <mergeCell ref="S9:U9"/>
    <mergeCell ref="V9:X9"/>
    <mergeCell ref="Y9:AA9"/>
    <mergeCell ref="S7:U8"/>
    <mergeCell ref="Y24:Y27"/>
    <mergeCell ref="Z24:Z27"/>
    <mergeCell ref="Y7:AA8"/>
    <mergeCell ref="S4:AA4"/>
    <mergeCell ref="S5:AA5"/>
    <mergeCell ref="U45:V45"/>
    <mergeCell ref="B18:B19"/>
    <mergeCell ref="B33:B34"/>
    <mergeCell ref="B36:B37"/>
    <mergeCell ref="V36:Y36"/>
  </mergeCells>
  <printOptions horizontalCentered="1" verticalCentered="1"/>
  <pageMargins left="0" right="0" top="0" bottom="0" header="0" footer="0"/>
  <pageSetup scale="65" fitToHeight="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view="pageBreakPreview" zoomScale="110" zoomScaleSheetLayoutView="110" workbookViewId="0">
      <selection activeCell="A5" sqref="A5:I5"/>
    </sheetView>
  </sheetViews>
  <sheetFormatPr baseColWidth="10" defaultColWidth="11.44140625" defaultRowHeight="13.2" x14ac:dyDescent="0.25"/>
  <cols>
    <col min="1" max="1" width="68" customWidth="1"/>
    <col min="2" max="2" width="6.88671875" bestFit="1" customWidth="1"/>
    <col min="3" max="3" width="6.44140625" style="312" bestFit="1" customWidth="1"/>
    <col min="4" max="4" width="9.6640625" bestFit="1" customWidth="1"/>
    <col min="5" max="5" width="6.44140625" style="312" bestFit="1" customWidth="1"/>
    <col min="6" max="6" width="9.6640625" customWidth="1"/>
    <col min="7" max="7" width="26.44140625" bestFit="1" customWidth="1"/>
    <col min="8" max="8" width="25.109375" bestFit="1" customWidth="1"/>
    <col min="9" max="9" width="11" bestFit="1" customWidth="1"/>
  </cols>
  <sheetData>
    <row r="1" spans="1:9" ht="35.25" customHeight="1" x14ac:dyDescent="0.25">
      <c r="A1" s="963" t="s">
        <v>161</v>
      </c>
      <c r="B1" s="963"/>
      <c r="C1" s="963"/>
      <c r="D1" s="963"/>
      <c r="E1" s="963"/>
      <c r="F1" s="963"/>
      <c r="G1" s="963"/>
      <c r="H1" s="963"/>
      <c r="I1" s="963"/>
    </row>
    <row r="2" spans="1:9" ht="14.25" customHeight="1" x14ac:dyDescent="0.25">
      <c r="A2" s="964" t="s">
        <v>612</v>
      </c>
      <c r="B2" s="964"/>
      <c r="C2" s="964"/>
      <c r="D2" s="964"/>
      <c r="E2" s="964"/>
      <c r="F2" s="964"/>
      <c r="G2" s="964"/>
      <c r="H2" s="964"/>
      <c r="I2" s="965"/>
    </row>
    <row r="3" spans="1:9" ht="15.75" customHeight="1" x14ac:dyDescent="0.25">
      <c r="A3" s="297" t="s">
        <v>446</v>
      </c>
      <c r="B3" s="297"/>
      <c r="C3" s="298"/>
      <c r="D3" s="297"/>
      <c r="E3" s="298"/>
      <c r="F3" s="297"/>
      <c r="G3" s="297"/>
      <c r="H3" s="297"/>
      <c r="I3" s="299"/>
    </row>
    <row r="4" spans="1:9" ht="15" customHeight="1" x14ac:dyDescent="0.25">
      <c r="A4" s="641"/>
      <c r="B4" s="641"/>
      <c r="C4" s="298"/>
      <c r="D4" s="641"/>
      <c r="E4" s="298"/>
      <c r="F4" s="641"/>
      <c r="G4" s="641"/>
      <c r="H4" s="641"/>
      <c r="I4" s="641"/>
    </row>
    <row r="5" spans="1:9" ht="14.25" customHeight="1" x14ac:dyDescent="0.25">
      <c r="A5" s="966"/>
      <c r="B5" s="966"/>
      <c r="C5" s="966"/>
      <c r="D5" s="966"/>
      <c r="E5" s="966"/>
      <c r="F5" s="966"/>
      <c r="G5" s="966"/>
      <c r="H5" s="966"/>
      <c r="I5" s="967"/>
    </row>
    <row r="6" spans="1:9" ht="22.5" customHeight="1" x14ac:dyDescent="0.25">
      <c r="A6" s="968" t="s">
        <v>447</v>
      </c>
      <c r="B6" s="968"/>
      <c r="C6" s="968"/>
      <c r="D6" s="968"/>
      <c r="E6" s="968"/>
      <c r="F6" s="968"/>
      <c r="G6" s="968"/>
      <c r="H6" s="968"/>
      <c r="I6" s="968"/>
    </row>
    <row r="7" spans="1:9" ht="30" customHeight="1" x14ac:dyDescent="0.25">
      <c r="A7" s="962" t="s">
        <v>1</v>
      </c>
      <c r="B7" s="962" t="s">
        <v>448</v>
      </c>
      <c r="C7" s="962" t="s">
        <v>449</v>
      </c>
      <c r="D7" s="962" t="s">
        <v>450</v>
      </c>
      <c r="E7" s="962" t="s">
        <v>449</v>
      </c>
      <c r="F7" s="962" t="s">
        <v>450</v>
      </c>
      <c r="G7" s="962" t="s">
        <v>451</v>
      </c>
      <c r="H7" s="962" t="s">
        <v>452</v>
      </c>
      <c r="I7" s="300"/>
    </row>
    <row r="8" spans="1:9" ht="30.75" customHeight="1" x14ac:dyDescent="0.25">
      <c r="A8" s="962"/>
      <c r="B8" s="962"/>
      <c r="C8" s="962"/>
      <c r="D8" s="962"/>
      <c r="E8" s="962"/>
      <c r="F8" s="962"/>
      <c r="G8" s="962"/>
      <c r="H8" s="962"/>
      <c r="I8" s="301"/>
    </row>
    <row r="9" spans="1:9" s="304" customFormat="1" ht="11.25" customHeight="1" x14ac:dyDescent="0.25">
      <c r="A9" s="302"/>
      <c r="B9" s="302"/>
      <c r="C9" s="302"/>
      <c r="D9" s="302"/>
      <c r="E9" s="302"/>
      <c r="F9" s="302"/>
      <c r="G9" s="302"/>
      <c r="H9" s="302"/>
      <c r="I9" s="303"/>
    </row>
    <row r="10" spans="1:9" s="9" customFormat="1" ht="26.4" x14ac:dyDescent="0.25">
      <c r="A10" s="305" t="s">
        <v>453</v>
      </c>
      <c r="B10" s="305" t="s">
        <v>650</v>
      </c>
      <c r="C10" s="305" t="s">
        <v>454</v>
      </c>
      <c r="D10" s="306">
        <f>SUM(D216,D303)</f>
        <v>64551</v>
      </c>
      <c r="E10" s="305" t="s">
        <v>455</v>
      </c>
      <c r="F10" s="307">
        <f>SUM(F216,F303)</f>
        <v>64858</v>
      </c>
      <c r="G10" s="305" t="s">
        <v>456</v>
      </c>
      <c r="H10" s="308" t="s">
        <v>457</v>
      </c>
      <c r="I10" s="309"/>
    </row>
    <row r="11" spans="1:9" x14ac:dyDescent="0.25">
      <c r="A11" s="310" t="s">
        <v>458</v>
      </c>
      <c r="B11" s="2"/>
      <c r="C11" s="640"/>
      <c r="D11" s="2"/>
      <c r="E11" s="640"/>
      <c r="F11" s="311"/>
      <c r="G11" s="2"/>
      <c r="H11" s="2"/>
    </row>
    <row r="12" spans="1:9" x14ac:dyDescent="0.25">
      <c r="A12" s="36" t="s">
        <v>459</v>
      </c>
      <c r="B12" s="2"/>
      <c r="D12" s="313">
        <v>578</v>
      </c>
      <c r="F12" s="314">
        <v>579</v>
      </c>
      <c r="G12" s="315"/>
      <c r="H12" s="20" t="s">
        <v>460</v>
      </c>
      <c r="I12" s="316"/>
    </row>
    <row r="13" spans="1:9" x14ac:dyDescent="0.25">
      <c r="A13" s="36" t="s">
        <v>461</v>
      </c>
      <c r="B13" s="2"/>
      <c r="D13" s="314">
        <v>226</v>
      </c>
      <c r="F13" s="314">
        <v>226</v>
      </c>
      <c r="G13" s="315"/>
      <c r="H13" s="20" t="s">
        <v>460</v>
      </c>
      <c r="I13" s="316"/>
    </row>
    <row r="14" spans="1:9" x14ac:dyDescent="0.25">
      <c r="A14" s="36" t="s">
        <v>462</v>
      </c>
      <c r="B14" s="2"/>
      <c r="D14" s="314">
        <v>138</v>
      </c>
      <c r="F14" s="314">
        <v>140</v>
      </c>
      <c r="G14" s="317"/>
      <c r="H14" s="20" t="s">
        <v>460</v>
      </c>
      <c r="I14" s="316"/>
    </row>
    <row r="15" spans="1:9" x14ac:dyDescent="0.25">
      <c r="A15" s="36" t="s">
        <v>463</v>
      </c>
      <c r="B15" s="2"/>
      <c r="D15" s="314">
        <v>379</v>
      </c>
      <c r="F15" s="314">
        <v>378</v>
      </c>
      <c r="G15" s="2"/>
      <c r="H15" s="20" t="s">
        <v>460</v>
      </c>
      <c r="I15" s="316"/>
    </row>
    <row r="16" spans="1:9" x14ac:dyDescent="0.25">
      <c r="A16" s="36" t="s">
        <v>464</v>
      </c>
      <c r="B16" s="2"/>
      <c r="D16" s="314">
        <v>67</v>
      </c>
      <c r="F16" s="314">
        <v>67</v>
      </c>
      <c r="G16" s="317"/>
      <c r="H16" s="20" t="s">
        <v>460</v>
      </c>
      <c r="I16" s="316"/>
    </row>
    <row r="17" spans="1:9" x14ac:dyDescent="0.25">
      <c r="A17" s="36" t="s">
        <v>465</v>
      </c>
      <c r="B17" s="2"/>
      <c r="D17" s="314">
        <v>158</v>
      </c>
      <c r="F17" s="314">
        <v>160</v>
      </c>
      <c r="G17" s="2"/>
      <c r="H17" s="20" t="s">
        <v>460</v>
      </c>
      <c r="I17" s="316"/>
    </row>
    <row r="18" spans="1:9" x14ac:dyDescent="0.25">
      <c r="A18" s="11" t="s">
        <v>467</v>
      </c>
      <c r="B18" s="2"/>
      <c r="D18" s="314">
        <v>61</v>
      </c>
      <c r="F18" s="314">
        <v>66</v>
      </c>
      <c r="G18" s="317"/>
      <c r="H18" s="20" t="s">
        <v>460</v>
      </c>
      <c r="I18" s="316"/>
    </row>
    <row r="19" spans="1:9" x14ac:dyDescent="0.25">
      <c r="A19" s="36" t="s">
        <v>468</v>
      </c>
      <c r="B19" s="2"/>
      <c r="D19" s="314">
        <v>58</v>
      </c>
      <c r="F19" s="314">
        <v>62</v>
      </c>
      <c r="G19" s="2"/>
      <c r="H19" s="20" t="s">
        <v>460</v>
      </c>
      <c r="I19" s="316"/>
    </row>
    <row r="20" spans="1:9" x14ac:dyDescent="0.25">
      <c r="A20" s="36" t="s">
        <v>469</v>
      </c>
      <c r="B20" s="2"/>
      <c r="D20" s="314">
        <v>57</v>
      </c>
      <c r="F20" s="314">
        <v>57</v>
      </c>
      <c r="G20" s="2"/>
      <c r="H20" s="20" t="s">
        <v>460</v>
      </c>
      <c r="I20" s="316"/>
    </row>
    <row r="21" spans="1:9" x14ac:dyDescent="0.25">
      <c r="A21" s="36" t="s">
        <v>470</v>
      </c>
      <c r="B21" s="2"/>
      <c r="D21" s="314">
        <v>64</v>
      </c>
      <c r="F21" s="314">
        <v>64</v>
      </c>
      <c r="G21" s="317"/>
      <c r="H21" s="20" t="s">
        <v>460</v>
      </c>
      <c r="I21" s="316"/>
    </row>
    <row r="22" spans="1:9" x14ac:dyDescent="0.25">
      <c r="A22" s="36" t="s">
        <v>471</v>
      </c>
      <c r="B22" s="2"/>
      <c r="D22" s="314">
        <v>282</v>
      </c>
      <c r="F22" s="314">
        <v>282</v>
      </c>
      <c r="G22" s="2"/>
      <c r="H22" s="20" t="s">
        <v>460</v>
      </c>
      <c r="I22" s="316"/>
    </row>
    <row r="23" spans="1:9" x14ac:dyDescent="0.25">
      <c r="A23" s="36" t="s">
        <v>472</v>
      </c>
      <c r="B23" s="2"/>
      <c r="D23" s="314">
        <v>41</v>
      </c>
      <c r="F23" s="314">
        <v>41</v>
      </c>
      <c r="G23" s="2"/>
      <c r="H23" s="20" t="s">
        <v>460</v>
      </c>
      <c r="I23" s="316"/>
    </row>
    <row r="24" spans="1:9" x14ac:dyDescent="0.25">
      <c r="A24" s="36" t="s">
        <v>473</v>
      </c>
      <c r="B24" s="2"/>
      <c r="D24" s="314">
        <v>216</v>
      </c>
      <c r="F24" s="314">
        <v>216</v>
      </c>
      <c r="G24" s="317"/>
      <c r="H24" s="20" t="s">
        <v>460</v>
      </c>
      <c r="I24" s="316"/>
    </row>
    <row r="25" spans="1:9" x14ac:dyDescent="0.25">
      <c r="A25" s="36" t="s">
        <v>474</v>
      </c>
      <c r="B25" s="2"/>
      <c r="D25" s="314">
        <v>298</v>
      </c>
      <c r="E25" s="640"/>
      <c r="F25" s="314">
        <v>299</v>
      </c>
      <c r="G25" s="2"/>
      <c r="H25" s="20" t="s">
        <v>460</v>
      </c>
      <c r="I25" s="316"/>
    </row>
    <row r="26" spans="1:9" x14ac:dyDescent="0.25">
      <c r="A26" s="36" t="s">
        <v>475</v>
      </c>
      <c r="B26" s="2"/>
      <c r="D26" s="314">
        <v>512</v>
      </c>
      <c r="E26" s="640"/>
      <c r="F26" s="314">
        <v>508</v>
      </c>
      <c r="G26" s="2"/>
      <c r="H26" s="20" t="s">
        <v>460</v>
      </c>
      <c r="I26" s="318"/>
    </row>
    <row r="27" spans="1:9" x14ac:dyDescent="0.25">
      <c r="A27" s="36" t="s">
        <v>476</v>
      </c>
      <c r="B27" s="2"/>
      <c r="D27" s="314">
        <v>227</v>
      </c>
      <c r="E27" s="640"/>
      <c r="F27" s="314">
        <v>224</v>
      </c>
      <c r="G27" s="2"/>
      <c r="H27" s="20" t="s">
        <v>460</v>
      </c>
    </row>
    <row r="28" spans="1:9" x14ac:dyDescent="0.25">
      <c r="A28" s="36" t="s">
        <v>478</v>
      </c>
      <c r="B28" s="2"/>
      <c r="D28" s="314">
        <v>171</v>
      </c>
      <c r="E28" s="640"/>
      <c r="F28" s="314">
        <v>171</v>
      </c>
      <c r="G28" s="2"/>
      <c r="H28" s="20" t="s">
        <v>460</v>
      </c>
    </row>
    <row r="29" spans="1:9" x14ac:dyDescent="0.25">
      <c r="A29" s="36" t="s">
        <v>479</v>
      </c>
      <c r="B29" s="2"/>
      <c r="D29" s="314">
        <v>250</v>
      </c>
      <c r="E29" s="640"/>
      <c r="F29" s="314">
        <v>249</v>
      </c>
      <c r="G29" s="2"/>
      <c r="H29" s="20" t="s">
        <v>460</v>
      </c>
    </row>
    <row r="30" spans="1:9" x14ac:dyDescent="0.25">
      <c r="A30" s="36" t="s">
        <v>480</v>
      </c>
      <c r="B30" s="2"/>
      <c r="D30" s="314">
        <v>71</v>
      </c>
      <c r="E30" s="640"/>
      <c r="F30" s="314">
        <v>70</v>
      </c>
      <c r="G30" s="2"/>
      <c r="H30" s="20" t="s">
        <v>460</v>
      </c>
    </row>
    <row r="31" spans="1:9" x14ac:dyDescent="0.25">
      <c r="A31" s="36" t="s">
        <v>481</v>
      </c>
      <c r="B31" s="2"/>
      <c r="D31" s="314">
        <v>39</v>
      </c>
      <c r="E31" s="640"/>
      <c r="F31" s="314">
        <v>39</v>
      </c>
      <c r="G31" s="2"/>
      <c r="H31" s="20" t="s">
        <v>460</v>
      </c>
    </row>
    <row r="32" spans="1:9" x14ac:dyDescent="0.25">
      <c r="A32" s="36" t="s">
        <v>482</v>
      </c>
      <c r="B32" s="2"/>
      <c r="D32" s="314">
        <v>58</v>
      </c>
      <c r="E32" s="640"/>
      <c r="F32" s="314">
        <v>59</v>
      </c>
      <c r="G32" s="2"/>
      <c r="H32" s="20" t="s">
        <v>460</v>
      </c>
    </row>
    <row r="33" spans="1:10" x14ac:dyDescent="0.25">
      <c r="A33" s="36" t="s">
        <v>468</v>
      </c>
      <c r="B33" s="2"/>
      <c r="D33" s="314">
        <v>423</v>
      </c>
      <c r="E33" s="640"/>
      <c r="F33" s="314">
        <v>422</v>
      </c>
      <c r="G33" s="2"/>
      <c r="H33" s="20" t="s">
        <v>460</v>
      </c>
    </row>
    <row r="34" spans="1:10" x14ac:dyDescent="0.25">
      <c r="A34" s="36" t="s">
        <v>483</v>
      </c>
      <c r="B34" s="2"/>
      <c r="D34" s="314">
        <v>227</v>
      </c>
      <c r="E34" s="640"/>
      <c r="F34" s="314">
        <v>227</v>
      </c>
      <c r="G34" s="2"/>
      <c r="H34" s="20" t="s">
        <v>460</v>
      </c>
    </row>
    <row r="35" spans="1:10" x14ac:dyDescent="0.25">
      <c r="A35" s="36" t="s">
        <v>484</v>
      </c>
      <c r="B35" s="2"/>
      <c r="D35" s="314">
        <v>310</v>
      </c>
      <c r="E35" s="640"/>
      <c r="F35" s="314">
        <v>313</v>
      </c>
      <c r="G35" s="2"/>
      <c r="H35" s="20" t="s">
        <v>460</v>
      </c>
    </row>
    <row r="36" spans="1:10" x14ac:dyDescent="0.25">
      <c r="A36" s="36" t="s">
        <v>485</v>
      </c>
      <c r="B36" s="2"/>
      <c r="D36" s="314">
        <v>187</v>
      </c>
      <c r="E36" s="640"/>
      <c r="F36" s="314">
        <v>190</v>
      </c>
      <c r="G36" s="2"/>
      <c r="H36" s="20" t="s">
        <v>460</v>
      </c>
    </row>
    <row r="37" spans="1:10" x14ac:dyDescent="0.25">
      <c r="A37" s="11" t="s">
        <v>486</v>
      </c>
      <c r="B37" s="2"/>
      <c r="D37" s="314">
        <v>144</v>
      </c>
      <c r="E37" s="640"/>
      <c r="F37" s="314">
        <v>143</v>
      </c>
      <c r="G37" s="2"/>
      <c r="H37" s="20" t="s">
        <v>460</v>
      </c>
    </row>
    <row r="38" spans="1:10" x14ac:dyDescent="0.25">
      <c r="A38" s="319" t="s">
        <v>487</v>
      </c>
      <c r="B38" s="2"/>
      <c r="D38" s="314">
        <v>395</v>
      </c>
      <c r="E38" s="640"/>
      <c r="F38" s="314">
        <v>388</v>
      </c>
      <c r="G38" s="2"/>
      <c r="H38" s="20" t="s">
        <v>460</v>
      </c>
      <c r="I38" s="2"/>
      <c r="J38" s="2"/>
    </row>
    <row r="39" spans="1:10" x14ac:dyDescent="0.25">
      <c r="A39" s="36" t="s">
        <v>464</v>
      </c>
      <c r="B39" s="2"/>
      <c r="D39" s="320">
        <v>693</v>
      </c>
      <c r="E39" s="640"/>
      <c r="F39" s="320">
        <v>706</v>
      </c>
      <c r="G39" s="2"/>
      <c r="H39" s="20" t="s">
        <v>460</v>
      </c>
    </row>
    <row r="40" spans="1:10" x14ac:dyDescent="0.25">
      <c r="A40" s="36" t="s">
        <v>488</v>
      </c>
      <c r="B40" s="2"/>
      <c r="D40" s="320">
        <v>65</v>
      </c>
      <c r="E40" s="640"/>
      <c r="F40" s="320">
        <v>66</v>
      </c>
      <c r="G40" s="2"/>
      <c r="H40" s="20" t="s">
        <v>460</v>
      </c>
    </row>
    <row r="41" spans="1:10" x14ac:dyDescent="0.25">
      <c r="A41" s="36" t="s">
        <v>489</v>
      </c>
      <c r="B41" s="2"/>
      <c r="D41" s="320">
        <v>327</v>
      </c>
      <c r="E41" s="640"/>
      <c r="F41" s="320">
        <v>348</v>
      </c>
      <c r="G41" s="2"/>
      <c r="H41" s="20" t="s">
        <v>460</v>
      </c>
    </row>
    <row r="42" spans="1:10" x14ac:dyDescent="0.25">
      <c r="A42" s="36" t="s">
        <v>490</v>
      </c>
      <c r="B42" s="2"/>
      <c r="D42" s="320">
        <v>915</v>
      </c>
      <c r="E42" s="640"/>
      <c r="F42" s="320">
        <v>929</v>
      </c>
      <c r="G42" s="2"/>
      <c r="H42" s="20" t="s">
        <v>460</v>
      </c>
    </row>
    <row r="43" spans="1:10" x14ac:dyDescent="0.25">
      <c r="A43" s="36" t="s">
        <v>491</v>
      </c>
      <c r="B43" s="2"/>
      <c r="D43" s="320">
        <v>336</v>
      </c>
      <c r="E43" s="640"/>
      <c r="F43" s="320">
        <v>343</v>
      </c>
      <c r="G43" s="2"/>
      <c r="H43" s="20" t="s">
        <v>460</v>
      </c>
    </row>
    <row r="44" spans="1:10" x14ac:dyDescent="0.25">
      <c r="A44" s="36" t="s">
        <v>492</v>
      </c>
      <c r="B44" s="2"/>
      <c r="D44" s="320">
        <v>81</v>
      </c>
      <c r="E44" s="640"/>
      <c r="F44" s="320">
        <v>81</v>
      </c>
      <c r="G44" s="2"/>
      <c r="H44" s="20" t="s">
        <v>460</v>
      </c>
    </row>
    <row r="45" spans="1:10" x14ac:dyDescent="0.25">
      <c r="A45" s="36" t="s">
        <v>469</v>
      </c>
      <c r="B45" s="2"/>
      <c r="D45" s="320">
        <v>1668</v>
      </c>
      <c r="E45" s="640"/>
      <c r="F45" s="320">
        <v>1665</v>
      </c>
      <c r="G45" s="2"/>
      <c r="H45" s="20" t="s">
        <v>460</v>
      </c>
    </row>
    <row r="46" spans="1:10" x14ac:dyDescent="0.25">
      <c r="A46" s="36" t="s">
        <v>493</v>
      </c>
      <c r="B46" s="2"/>
      <c r="D46" s="320">
        <v>2511</v>
      </c>
      <c r="E46" s="640"/>
      <c r="F46" s="320">
        <v>2511</v>
      </c>
      <c r="G46" s="2"/>
      <c r="H46" s="20" t="s">
        <v>460</v>
      </c>
    </row>
    <row r="47" spans="1:10" x14ac:dyDescent="0.25">
      <c r="A47" s="36" t="s">
        <v>494</v>
      </c>
      <c r="B47" s="2"/>
      <c r="D47" s="320">
        <v>629</v>
      </c>
      <c r="E47" s="640"/>
      <c r="F47" s="320">
        <v>626</v>
      </c>
      <c r="G47" s="2"/>
      <c r="H47" s="20" t="s">
        <v>460</v>
      </c>
    </row>
    <row r="48" spans="1:10" x14ac:dyDescent="0.25">
      <c r="A48" s="321" t="s">
        <v>495</v>
      </c>
      <c r="B48" s="2"/>
      <c r="D48" s="320">
        <v>124</v>
      </c>
      <c r="E48" s="640"/>
      <c r="F48" s="320">
        <v>122</v>
      </c>
      <c r="G48" s="2"/>
      <c r="H48" s="20" t="s">
        <v>460</v>
      </c>
    </row>
    <row r="49" spans="1:8" x14ac:dyDescent="0.25">
      <c r="A49" s="36" t="s">
        <v>496</v>
      </c>
      <c r="B49" s="2"/>
      <c r="D49" s="320">
        <v>73</v>
      </c>
      <c r="E49" s="640"/>
      <c r="F49" s="320">
        <v>73</v>
      </c>
      <c r="G49" s="2"/>
      <c r="H49" s="20" t="s">
        <v>460</v>
      </c>
    </row>
    <row r="50" spans="1:8" x14ac:dyDescent="0.25">
      <c r="A50" s="36" t="s">
        <v>497</v>
      </c>
      <c r="B50" s="2"/>
      <c r="D50" s="320">
        <v>250</v>
      </c>
      <c r="E50" s="640"/>
      <c r="F50" s="320">
        <v>250</v>
      </c>
      <c r="G50" s="2"/>
      <c r="H50" s="20" t="s">
        <v>460</v>
      </c>
    </row>
    <row r="51" spans="1:8" x14ac:dyDescent="0.25">
      <c r="A51" s="322" t="s">
        <v>464</v>
      </c>
      <c r="B51" s="2"/>
      <c r="D51" s="320">
        <v>48</v>
      </c>
      <c r="E51" s="640"/>
      <c r="F51" s="320">
        <v>48</v>
      </c>
      <c r="G51" s="2"/>
      <c r="H51" s="20" t="s">
        <v>460</v>
      </c>
    </row>
    <row r="52" spans="1:8" x14ac:dyDescent="0.25">
      <c r="A52" s="322" t="s">
        <v>469</v>
      </c>
      <c r="B52" s="2"/>
      <c r="D52" s="320">
        <v>25</v>
      </c>
      <c r="E52" s="640"/>
      <c r="F52" s="320">
        <v>27</v>
      </c>
      <c r="G52" s="2"/>
      <c r="H52" s="20" t="s">
        <v>460</v>
      </c>
    </row>
    <row r="53" spans="1:8" x14ac:dyDescent="0.25">
      <c r="A53" s="36" t="s">
        <v>464</v>
      </c>
      <c r="B53" s="2"/>
      <c r="D53" s="320">
        <v>11</v>
      </c>
      <c r="E53" s="640"/>
      <c r="F53" s="320">
        <v>11</v>
      </c>
      <c r="G53" s="2"/>
      <c r="H53" s="20" t="s">
        <v>460</v>
      </c>
    </row>
    <row r="54" spans="1:8" x14ac:dyDescent="0.25">
      <c r="A54" s="36" t="s">
        <v>490</v>
      </c>
      <c r="B54" s="2"/>
      <c r="D54" s="320">
        <v>23</v>
      </c>
      <c r="E54" s="640"/>
      <c r="F54" s="320">
        <v>24</v>
      </c>
      <c r="G54" s="2"/>
      <c r="H54" s="20" t="s">
        <v>460</v>
      </c>
    </row>
    <row r="55" spans="1:8" x14ac:dyDescent="0.25">
      <c r="A55" s="36" t="s">
        <v>469</v>
      </c>
      <c r="B55" s="2"/>
      <c r="D55" s="320">
        <v>30</v>
      </c>
      <c r="E55" s="640"/>
      <c r="F55" s="320">
        <v>30</v>
      </c>
      <c r="G55" s="2"/>
      <c r="H55" s="20" t="s">
        <v>460</v>
      </c>
    </row>
    <row r="56" spans="1:8" x14ac:dyDescent="0.25">
      <c r="A56" s="36" t="s">
        <v>498</v>
      </c>
      <c r="B56" s="2"/>
      <c r="D56" s="320">
        <v>257</v>
      </c>
      <c r="E56" s="640"/>
      <c r="F56" s="320">
        <v>257</v>
      </c>
      <c r="G56" s="2"/>
      <c r="H56" s="20" t="s">
        <v>460</v>
      </c>
    </row>
    <row r="57" spans="1:8" x14ac:dyDescent="0.25">
      <c r="A57" s="36" t="s">
        <v>680</v>
      </c>
      <c r="B57" s="2"/>
      <c r="D57" s="320">
        <v>0</v>
      </c>
      <c r="E57" s="640"/>
      <c r="F57" s="320">
        <v>1</v>
      </c>
      <c r="G57" s="2"/>
      <c r="H57" s="324" t="s">
        <v>460</v>
      </c>
    </row>
    <row r="58" spans="1:8" x14ac:dyDescent="0.25">
      <c r="A58" s="36" t="s">
        <v>499</v>
      </c>
      <c r="B58" s="2"/>
      <c r="D58" s="320">
        <v>199</v>
      </c>
      <c r="E58" s="640"/>
      <c r="F58" s="320">
        <v>198</v>
      </c>
      <c r="G58" s="2"/>
      <c r="H58" s="20" t="s">
        <v>460</v>
      </c>
    </row>
    <row r="59" spans="1:8" x14ac:dyDescent="0.25">
      <c r="A59" s="36" t="s">
        <v>466</v>
      </c>
      <c r="B59" s="2"/>
      <c r="D59" s="320">
        <v>189</v>
      </c>
      <c r="E59" s="640"/>
      <c r="F59" s="320">
        <v>188</v>
      </c>
      <c r="G59" s="2"/>
      <c r="H59" s="20" t="s">
        <v>460</v>
      </c>
    </row>
    <row r="60" spans="1:8" x14ac:dyDescent="0.25">
      <c r="A60" s="36" t="s">
        <v>500</v>
      </c>
      <c r="B60" s="2"/>
      <c r="D60" s="320">
        <v>151</v>
      </c>
      <c r="E60" s="640"/>
      <c r="F60" s="320">
        <v>152</v>
      </c>
      <c r="G60" s="2"/>
      <c r="H60" s="20" t="s">
        <v>460</v>
      </c>
    </row>
    <row r="61" spans="1:8" x14ac:dyDescent="0.25">
      <c r="A61" s="36" t="s">
        <v>501</v>
      </c>
      <c r="B61" s="2"/>
      <c r="D61" s="320">
        <v>149</v>
      </c>
      <c r="E61" s="640"/>
      <c r="F61" s="320">
        <v>149</v>
      </c>
      <c r="G61" s="2"/>
      <c r="H61" s="20" t="s">
        <v>460</v>
      </c>
    </row>
    <row r="62" spans="1:8" x14ac:dyDescent="0.25">
      <c r="A62" s="36" t="s">
        <v>502</v>
      </c>
      <c r="B62" s="2"/>
      <c r="D62" s="320">
        <v>283</v>
      </c>
      <c r="E62" s="640"/>
      <c r="F62" s="320">
        <v>284</v>
      </c>
      <c r="G62" s="2"/>
      <c r="H62" s="20" t="s">
        <v>460</v>
      </c>
    </row>
    <row r="63" spans="1:8" x14ac:dyDescent="0.25">
      <c r="A63" s="36" t="s">
        <v>503</v>
      </c>
      <c r="B63" s="2"/>
      <c r="D63" s="320">
        <v>375</v>
      </c>
      <c r="E63" s="640"/>
      <c r="F63" s="320">
        <v>375</v>
      </c>
      <c r="G63" s="2"/>
      <c r="H63" s="20" t="s">
        <v>460</v>
      </c>
    </row>
    <row r="64" spans="1:8" x14ac:dyDescent="0.25">
      <c r="A64" s="36" t="s">
        <v>504</v>
      </c>
      <c r="B64" s="2"/>
      <c r="D64" s="320">
        <v>379</v>
      </c>
      <c r="E64" s="640"/>
      <c r="F64" s="320">
        <v>379</v>
      </c>
      <c r="G64" s="2"/>
      <c r="H64" s="20" t="s">
        <v>460</v>
      </c>
    </row>
    <row r="65" spans="1:8" x14ac:dyDescent="0.25">
      <c r="A65" s="36" t="s">
        <v>505</v>
      </c>
      <c r="B65" s="2"/>
      <c r="D65" s="320">
        <v>235</v>
      </c>
      <c r="E65" s="640"/>
      <c r="F65" s="320">
        <v>236</v>
      </c>
      <c r="G65" s="2"/>
      <c r="H65" s="20" t="s">
        <v>460</v>
      </c>
    </row>
    <row r="66" spans="1:8" x14ac:dyDescent="0.25">
      <c r="A66" s="36" t="s">
        <v>506</v>
      </c>
      <c r="B66" s="2"/>
      <c r="D66" s="320">
        <v>183</v>
      </c>
      <c r="E66" s="640"/>
      <c r="F66" s="320">
        <v>186</v>
      </c>
      <c r="G66" s="2"/>
      <c r="H66" s="20" t="s">
        <v>460</v>
      </c>
    </row>
    <row r="67" spans="1:8" x14ac:dyDescent="0.25">
      <c r="A67" s="36" t="s">
        <v>507</v>
      </c>
      <c r="B67" s="2"/>
      <c r="D67" s="320">
        <v>252</v>
      </c>
      <c r="E67" s="640"/>
      <c r="F67" s="320">
        <v>253</v>
      </c>
      <c r="G67" s="2"/>
      <c r="H67" s="20" t="s">
        <v>460</v>
      </c>
    </row>
    <row r="68" spans="1:8" x14ac:dyDescent="0.25">
      <c r="A68" s="11" t="s">
        <v>467</v>
      </c>
      <c r="B68" s="2"/>
      <c r="D68" s="320">
        <v>1514</v>
      </c>
      <c r="E68" s="640"/>
      <c r="F68" s="320">
        <v>1506</v>
      </c>
      <c r="G68" s="2"/>
      <c r="H68" s="20" t="s">
        <v>460</v>
      </c>
    </row>
    <row r="69" spans="1:8" x14ac:dyDescent="0.25">
      <c r="A69" s="36" t="s">
        <v>508</v>
      </c>
      <c r="B69" s="2"/>
      <c r="D69" s="320">
        <v>942</v>
      </c>
      <c r="E69" s="640"/>
      <c r="F69" s="320">
        <v>978</v>
      </c>
      <c r="G69" s="2"/>
      <c r="H69" s="20" t="s">
        <v>460</v>
      </c>
    </row>
    <row r="70" spans="1:8" x14ac:dyDescent="0.25">
      <c r="A70" s="36" t="s">
        <v>509</v>
      </c>
      <c r="B70" s="2"/>
      <c r="D70" s="320">
        <v>53</v>
      </c>
      <c r="E70" s="640"/>
      <c r="F70" s="320">
        <v>53</v>
      </c>
      <c r="G70" s="2"/>
      <c r="H70" s="324" t="s">
        <v>460</v>
      </c>
    </row>
    <row r="71" spans="1:8" x14ac:dyDescent="0.25">
      <c r="A71" s="36" t="s">
        <v>510</v>
      </c>
      <c r="B71" s="2"/>
      <c r="D71" s="320">
        <v>627</v>
      </c>
      <c r="E71" s="640"/>
      <c r="F71" s="320">
        <v>629</v>
      </c>
      <c r="G71" s="2"/>
      <c r="H71" s="20" t="s">
        <v>460</v>
      </c>
    </row>
    <row r="72" spans="1:8" x14ac:dyDescent="0.25">
      <c r="A72" s="36" t="s">
        <v>511</v>
      </c>
      <c r="B72" s="2"/>
      <c r="D72" s="320">
        <v>976</v>
      </c>
      <c r="E72" s="640"/>
      <c r="F72" s="320">
        <v>976</v>
      </c>
      <c r="G72" s="2"/>
      <c r="H72" s="20" t="s">
        <v>460</v>
      </c>
    </row>
    <row r="73" spans="1:8" x14ac:dyDescent="0.25">
      <c r="A73" s="321" t="s">
        <v>512</v>
      </c>
      <c r="B73" s="2"/>
      <c r="D73" s="320">
        <v>111</v>
      </c>
      <c r="E73" s="640"/>
      <c r="F73" s="320">
        <v>112</v>
      </c>
      <c r="G73" s="2"/>
      <c r="H73" s="20" t="s">
        <v>460</v>
      </c>
    </row>
    <row r="74" spans="1:8" x14ac:dyDescent="0.25">
      <c r="A74" s="321" t="s">
        <v>513</v>
      </c>
      <c r="B74" s="2"/>
      <c r="D74" s="320">
        <v>139</v>
      </c>
      <c r="E74" s="640"/>
      <c r="F74" s="320">
        <v>139</v>
      </c>
      <c r="G74" s="2"/>
      <c r="H74" s="20" t="s">
        <v>460</v>
      </c>
    </row>
    <row r="75" spans="1:8" x14ac:dyDescent="0.25">
      <c r="A75" s="36" t="s">
        <v>514</v>
      </c>
      <c r="B75" s="2"/>
      <c r="D75" s="320">
        <v>199</v>
      </c>
      <c r="E75" s="640"/>
      <c r="F75" s="320">
        <v>199</v>
      </c>
      <c r="G75" s="2"/>
      <c r="H75" s="20" t="s">
        <v>460</v>
      </c>
    </row>
    <row r="76" spans="1:8" x14ac:dyDescent="0.25">
      <c r="A76" s="36" t="s">
        <v>515</v>
      </c>
      <c r="B76" s="2"/>
      <c r="D76" s="320">
        <v>292</v>
      </c>
      <c r="E76" s="640"/>
      <c r="F76" s="320">
        <v>291</v>
      </c>
      <c r="G76" s="2"/>
      <c r="H76" s="20" t="s">
        <v>460</v>
      </c>
    </row>
    <row r="77" spans="1:8" x14ac:dyDescent="0.25">
      <c r="A77" s="36" t="s">
        <v>516</v>
      </c>
      <c r="B77" s="2"/>
      <c r="D77" s="320">
        <v>9</v>
      </c>
      <c r="E77" s="640"/>
      <c r="F77" s="320">
        <v>9</v>
      </c>
      <c r="G77" s="2"/>
      <c r="H77" s="20" t="s">
        <v>460</v>
      </c>
    </row>
    <row r="78" spans="1:8" x14ac:dyDescent="0.25">
      <c r="A78" s="36" t="s">
        <v>517</v>
      </c>
      <c r="B78" s="2"/>
      <c r="D78" s="320">
        <v>1065</v>
      </c>
      <c r="E78" s="640"/>
      <c r="F78" s="320">
        <v>1062</v>
      </c>
      <c r="G78" s="2"/>
      <c r="H78" s="20" t="s">
        <v>460</v>
      </c>
    </row>
    <row r="79" spans="1:8" x14ac:dyDescent="0.25">
      <c r="A79" s="36" t="s">
        <v>518</v>
      </c>
      <c r="B79" s="2"/>
      <c r="D79" s="320">
        <v>24</v>
      </c>
      <c r="E79" s="640"/>
      <c r="F79" s="320">
        <v>23</v>
      </c>
      <c r="G79" s="2"/>
      <c r="H79" s="20" t="s">
        <v>460</v>
      </c>
    </row>
    <row r="80" spans="1:8" x14ac:dyDescent="0.25">
      <c r="A80" s="321" t="s">
        <v>519</v>
      </c>
      <c r="B80" s="2"/>
      <c r="D80" s="320">
        <v>201</v>
      </c>
      <c r="E80" s="640"/>
      <c r="F80" s="320">
        <v>200</v>
      </c>
      <c r="G80" s="2"/>
      <c r="H80" s="20" t="s">
        <v>460</v>
      </c>
    </row>
    <row r="81" spans="1:8" x14ac:dyDescent="0.25">
      <c r="A81" s="321" t="s">
        <v>520</v>
      </c>
      <c r="B81" s="2"/>
      <c r="D81" s="320">
        <v>156</v>
      </c>
      <c r="E81" s="640"/>
      <c r="F81" s="320">
        <v>156</v>
      </c>
      <c r="G81" s="2"/>
      <c r="H81" s="20" t="s">
        <v>460</v>
      </c>
    </row>
    <row r="82" spans="1:8" x14ac:dyDescent="0.25">
      <c r="A82" s="325" t="s">
        <v>521</v>
      </c>
      <c r="B82" s="2"/>
      <c r="D82" s="320">
        <v>199</v>
      </c>
      <c r="E82" s="640"/>
      <c r="F82" s="320">
        <v>205</v>
      </c>
      <c r="G82" s="2"/>
      <c r="H82" s="20" t="s">
        <v>460</v>
      </c>
    </row>
    <row r="83" spans="1:8" x14ac:dyDescent="0.25">
      <c r="A83" s="310" t="s">
        <v>522</v>
      </c>
      <c r="B83" s="2"/>
      <c r="C83" s="640"/>
      <c r="D83" s="320"/>
      <c r="E83" s="640"/>
      <c r="F83" s="311"/>
      <c r="G83" s="2"/>
      <c r="H83" s="20"/>
    </row>
    <row r="84" spans="1:8" x14ac:dyDescent="0.25">
      <c r="A84" s="11" t="s">
        <v>523</v>
      </c>
      <c r="B84" s="2"/>
      <c r="C84" s="640"/>
      <c r="D84" s="320">
        <v>92</v>
      </c>
      <c r="E84" s="640"/>
      <c r="F84" s="320">
        <v>92</v>
      </c>
      <c r="G84" s="2"/>
      <c r="H84" s="20" t="s">
        <v>460</v>
      </c>
    </row>
    <row r="85" spans="1:8" x14ac:dyDescent="0.25">
      <c r="A85" s="11" t="s">
        <v>524</v>
      </c>
      <c r="B85" s="2"/>
      <c r="C85" s="640"/>
      <c r="D85" s="320">
        <v>171</v>
      </c>
      <c r="E85" s="640"/>
      <c r="F85" s="320">
        <v>170</v>
      </c>
      <c r="G85" s="2"/>
      <c r="H85" s="20" t="s">
        <v>460</v>
      </c>
    </row>
    <row r="86" spans="1:8" x14ac:dyDescent="0.25">
      <c r="A86" s="11" t="s">
        <v>525</v>
      </c>
      <c r="B86" s="2"/>
      <c r="C86" s="640"/>
      <c r="D86" s="320">
        <v>369</v>
      </c>
      <c r="E86" s="640"/>
      <c r="F86" s="320">
        <v>370</v>
      </c>
      <c r="G86" s="2"/>
      <c r="H86" s="20" t="s">
        <v>460</v>
      </c>
    </row>
    <row r="87" spans="1:8" x14ac:dyDescent="0.25">
      <c r="A87" s="11" t="s">
        <v>466</v>
      </c>
      <c r="B87" s="2"/>
      <c r="C87" s="640"/>
      <c r="D87" s="320">
        <v>231</v>
      </c>
      <c r="E87" s="640"/>
      <c r="F87" s="320">
        <v>228</v>
      </c>
      <c r="G87" s="2"/>
      <c r="H87" s="20" t="s">
        <v>460</v>
      </c>
    </row>
    <row r="88" spans="1:8" x14ac:dyDescent="0.25">
      <c r="A88" s="11" t="s">
        <v>501</v>
      </c>
      <c r="B88" s="2"/>
      <c r="C88" s="640"/>
      <c r="D88" s="320">
        <v>173</v>
      </c>
      <c r="E88" s="640"/>
      <c r="F88" s="320">
        <v>175</v>
      </c>
      <c r="G88" s="2"/>
      <c r="H88" s="20" t="s">
        <v>460</v>
      </c>
    </row>
    <row r="89" spans="1:8" x14ac:dyDescent="0.25">
      <c r="A89" s="11" t="s">
        <v>503</v>
      </c>
      <c r="B89" s="2"/>
      <c r="C89" s="640"/>
      <c r="D89" s="320">
        <v>489</v>
      </c>
      <c r="E89" s="640"/>
      <c r="F89" s="320">
        <v>492</v>
      </c>
      <c r="G89" s="2"/>
      <c r="H89" s="20" t="s">
        <v>460</v>
      </c>
    </row>
    <row r="90" spans="1:8" x14ac:dyDescent="0.25">
      <c r="A90" s="11" t="s">
        <v>467</v>
      </c>
      <c r="B90" s="2"/>
      <c r="C90" s="640"/>
      <c r="D90" s="320">
        <v>992</v>
      </c>
      <c r="E90" s="640"/>
      <c r="F90" s="320">
        <v>984</v>
      </c>
      <c r="G90" s="2"/>
      <c r="H90" s="20" t="s">
        <v>460</v>
      </c>
    </row>
    <row r="91" spans="1:8" x14ac:dyDescent="0.25">
      <c r="A91" s="11" t="s">
        <v>526</v>
      </c>
      <c r="B91" s="2"/>
      <c r="C91" s="640"/>
      <c r="D91" s="320">
        <v>304</v>
      </c>
      <c r="E91" s="640"/>
      <c r="F91" s="320">
        <v>303</v>
      </c>
      <c r="G91" s="2"/>
      <c r="H91" s="20" t="s">
        <v>460</v>
      </c>
    </row>
    <row r="92" spans="1:8" x14ac:dyDescent="0.25">
      <c r="A92" s="11" t="s">
        <v>464</v>
      </c>
      <c r="B92" s="2"/>
      <c r="C92" s="640"/>
      <c r="D92" s="320">
        <v>1129</v>
      </c>
      <c r="E92" s="640"/>
      <c r="F92" s="320">
        <v>1132</v>
      </c>
      <c r="G92" s="2"/>
      <c r="H92" s="20" t="s">
        <v>460</v>
      </c>
    </row>
    <row r="93" spans="1:8" x14ac:dyDescent="0.25">
      <c r="A93" s="11" t="s">
        <v>488</v>
      </c>
      <c r="B93" s="2"/>
      <c r="C93" s="640"/>
      <c r="D93" s="320">
        <v>202</v>
      </c>
      <c r="E93" s="640"/>
      <c r="F93" s="320">
        <v>203</v>
      </c>
      <c r="G93" s="2"/>
      <c r="H93" s="20" t="s">
        <v>460</v>
      </c>
    </row>
    <row r="94" spans="1:8" x14ac:dyDescent="0.25">
      <c r="A94" s="11" t="s">
        <v>489</v>
      </c>
      <c r="B94" s="2"/>
      <c r="C94" s="640"/>
      <c r="D94" s="320">
        <v>494</v>
      </c>
      <c r="E94" s="640"/>
      <c r="F94" s="320">
        <v>495</v>
      </c>
      <c r="G94" s="2"/>
      <c r="H94" s="20" t="s">
        <v>460</v>
      </c>
    </row>
    <row r="95" spans="1:8" x14ac:dyDescent="0.25">
      <c r="A95" s="11" t="s">
        <v>490</v>
      </c>
      <c r="B95" s="2"/>
      <c r="C95" s="640"/>
      <c r="D95" s="320">
        <v>939</v>
      </c>
      <c r="E95" s="640"/>
      <c r="F95" s="320">
        <v>940</v>
      </c>
      <c r="G95" s="2"/>
      <c r="H95" s="20" t="s">
        <v>460</v>
      </c>
    </row>
    <row r="96" spans="1:8" x14ac:dyDescent="0.25">
      <c r="A96" s="36" t="s">
        <v>469</v>
      </c>
      <c r="B96" s="2"/>
      <c r="C96" s="640"/>
      <c r="D96" s="320">
        <v>1316</v>
      </c>
      <c r="E96" s="640"/>
      <c r="F96" s="320">
        <v>1316</v>
      </c>
      <c r="G96" s="2"/>
      <c r="H96" s="20" t="s">
        <v>460</v>
      </c>
    </row>
    <row r="97" spans="1:8" x14ac:dyDescent="0.25">
      <c r="A97" s="11" t="s">
        <v>493</v>
      </c>
      <c r="B97" s="2"/>
      <c r="C97" s="640"/>
      <c r="D97" s="320">
        <v>4174</v>
      </c>
      <c r="E97" s="640"/>
      <c r="F97" s="320">
        <v>4202</v>
      </c>
      <c r="G97" s="2"/>
      <c r="H97" s="20" t="s">
        <v>460</v>
      </c>
    </row>
    <row r="98" spans="1:8" x14ac:dyDescent="0.25">
      <c r="A98" s="36" t="s">
        <v>494</v>
      </c>
      <c r="B98" s="2"/>
      <c r="C98" s="640"/>
      <c r="D98" s="320">
        <v>794</v>
      </c>
      <c r="E98" s="640"/>
      <c r="F98" s="320">
        <v>808</v>
      </c>
      <c r="G98" s="2"/>
      <c r="H98" s="20" t="s">
        <v>460</v>
      </c>
    </row>
    <row r="99" spans="1:8" x14ac:dyDescent="0.25">
      <c r="A99" s="11" t="s">
        <v>495</v>
      </c>
      <c r="B99" s="2"/>
      <c r="C99" s="640"/>
      <c r="D99" s="320">
        <v>309</v>
      </c>
      <c r="E99" s="640"/>
      <c r="F99" s="320">
        <v>315</v>
      </c>
      <c r="G99" s="2"/>
      <c r="H99" s="20" t="s">
        <v>460</v>
      </c>
    </row>
    <row r="100" spans="1:8" x14ac:dyDescent="0.25">
      <c r="A100" s="11" t="s">
        <v>527</v>
      </c>
      <c r="B100" s="2"/>
      <c r="C100" s="640"/>
      <c r="D100" s="320">
        <v>98</v>
      </c>
      <c r="E100" s="640"/>
      <c r="F100" s="320">
        <v>98</v>
      </c>
      <c r="G100" s="2"/>
      <c r="H100" s="20" t="s">
        <v>460</v>
      </c>
    </row>
    <row r="101" spans="1:8" x14ac:dyDescent="0.25">
      <c r="A101" s="11" t="s">
        <v>486</v>
      </c>
      <c r="B101" s="2"/>
      <c r="C101" s="640"/>
      <c r="D101" s="320">
        <v>369</v>
      </c>
      <c r="E101" s="640"/>
      <c r="F101" s="320">
        <v>368</v>
      </c>
      <c r="G101" s="2"/>
      <c r="H101" s="20" t="s">
        <v>460</v>
      </c>
    </row>
    <row r="102" spans="1:8" x14ac:dyDescent="0.25">
      <c r="A102" s="11" t="s">
        <v>485</v>
      </c>
      <c r="B102" s="2"/>
      <c r="C102" s="640"/>
      <c r="D102" s="320">
        <v>357</v>
      </c>
      <c r="E102" s="640"/>
      <c r="F102" s="320">
        <v>358</v>
      </c>
      <c r="G102" s="2"/>
      <c r="H102" s="20" t="s">
        <v>460</v>
      </c>
    </row>
    <row r="103" spans="1:8" x14ac:dyDescent="0.25">
      <c r="A103" s="36" t="s">
        <v>484</v>
      </c>
      <c r="B103" s="2"/>
      <c r="C103" s="640"/>
      <c r="D103" s="320">
        <v>335</v>
      </c>
      <c r="E103" s="640"/>
      <c r="F103" s="320">
        <v>335</v>
      </c>
      <c r="G103" s="2"/>
      <c r="H103" s="20" t="s">
        <v>460</v>
      </c>
    </row>
    <row r="104" spans="1:8" x14ac:dyDescent="0.25">
      <c r="A104" s="319" t="s">
        <v>487</v>
      </c>
      <c r="B104" s="2"/>
      <c r="C104" s="640"/>
      <c r="D104" s="320">
        <v>415</v>
      </c>
      <c r="E104" s="640"/>
      <c r="F104" s="320">
        <v>412</v>
      </c>
      <c r="G104" s="2"/>
      <c r="H104" s="20" t="s">
        <v>460</v>
      </c>
    </row>
    <row r="105" spans="1:8" x14ac:dyDescent="0.25">
      <c r="A105" s="11" t="s">
        <v>475</v>
      </c>
      <c r="B105" s="2"/>
      <c r="C105" s="640"/>
      <c r="D105" s="320">
        <v>601</v>
      </c>
      <c r="E105" s="640"/>
      <c r="F105" s="320">
        <v>601</v>
      </c>
      <c r="G105" s="2"/>
      <c r="H105" s="20" t="s">
        <v>460</v>
      </c>
    </row>
    <row r="106" spans="1:8" x14ac:dyDescent="0.25">
      <c r="A106" s="11" t="s">
        <v>508</v>
      </c>
      <c r="B106" s="2"/>
      <c r="C106" s="640"/>
      <c r="D106" s="320">
        <v>981</v>
      </c>
      <c r="E106" s="640"/>
      <c r="F106" s="320">
        <v>981</v>
      </c>
      <c r="G106" s="2"/>
      <c r="H106" s="20" t="s">
        <v>460</v>
      </c>
    </row>
    <row r="107" spans="1:8" x14ac:dyDescent="0.25">
      <c r="A107" s="11" t="s">
        <v>509</v>
      </c>
      <c r="B107" s="2"/>
      <c r="C107" s="640"/>
      <c r="D107" s="320">
        <v>84</v>
      </c>
      <c r="E107" s="640"/>
      <c r="F107" s="320">
        <v>84</v>
      </c>
      <c r="G107" s="2"/>
      <c r="H107" s="323" t="s">
        <v>460</v>
      </c>
    </row>
    <row r="108" spans="1:8" x14ac:dyDescent="0.25">
      <c r="A108" s="11" t="s">
        <v>511</v>
      </c>
      <c r="B108" s="2"/>
      <c r="C108" s="640"/>
      <c r="D108" s="320">
        <v>1020</v>
      </c>
      <c r="E108" s="640"/>
      <c r="F108" s="320">
        <v>1020</v>
      </c>
      <c r="G108" s="2"/>
      <c r="H108" s="20" t="s">
        <v>460</v>
      </c>
    </row>
    <row r="109" spans="1:8" x14ac:dyDescent="0.25">
      <c r="A109" s="11" t="s">
        <v>491</v>
      </c>
      <c r="B109" s="2"/>
      <c r="C109" s="640"/>
      <c r="D109" s="320">
        <v>911</v>
      </c>
      <c r="E109" s="640"/>
      <c r="F109" s="320">
        <v>912</v>
      </c>
      <c r="G109" s="2"/>
      <c r="H109" s="20" t="s">
        <v>460</v>
      </c>
    </row>
    <row r="110" spans="1:8" x14ac:dyDescent="0.25">
      <c r="A110" s="11" t="s">
        <v>492</v>
      </c>
      <c r="B110" s="2"/>
      <c r="C110" s="640"/>
      <c r="D110" s="320">
        <v>261</v>
      </c>
      <c r="E110" s="640"/>
      <c r="F110" s="320">
        <v>259</v>
      </c>
      <c r="G110" s="2"/>
      <c r="H110" s="20" t="s">
        <v>460</v>
      </c>
    </row>
    <row r="111" spans="1:8" x14ac:dyDescent="0.25">
      <c r="A111" s="36" t="s">
        <v>469</v>
      </c>
      <c r="B111" s="2"/>
      <c r="C111" s="640"/>
      <c r="D111" s="320">
        <v>502</v>
      </c>
      <c r="E111" s="640"/>
      <c r="F111" s="320">
        <v>501</v>
      </c>
      <c r="G111" s="2"/>
      <c r="H111" s="20" t="s">
        <v>460</v>
      </c>
    </row>
    <row r="112" spans="1:8" x14ac:dyDescent="0.25">
      <c r="A112" s="36" t="s">
        <v>518</v>
      </c>
      <c r="B112" s="2"/>
      <c r="C112" s="640"/>
      <c r="D112" s="320">
        <v>68</v>
      </c>
      <c r="E112" s="640"/>
      <c r="F112" s="320">
        <v>72</v>
      </c>
      <c r="G112" s="2"/>
      <c r="H112" s="20" t="s">
        <v>460</v>
      </c>
    </row>
    <row r="113" spans="1:8" x14ac:dyDescent="0.25">
      <c r="A113" s="326" t="s">
        <v>519</v>
      </c>
      <c r="B113" s="2"/>
      <c r="C113" s="640"/>
      <c r="D113" s="320">
        <v>400</v>
      </c>
      <c r="E113" s="640"/>
      <c r="F113" s="320">
        <v>314</v>
      </c>
      <c r="G113" s="2"/>
      <c r="H113" s="20" t="s">
        <v>460</v>
      </c>
    </row>
    <row r="114" spans="1:8" x14ac:dyDescent="0.25">
      <c r="A114" s="326" t="s">
        <v>520</v>
      </c>
      <c r="B114" s="2"/>
      <c r="C114" s="640"/>
      <c r="D114" s="320">
        <v>193</v>
      </c>
      <c r="E114" s="640"/>
      <c r="F114" s="320">
        <v>193</v>
      </c>
      <c r="G114" s="2"/>
      <c r="H114" s="20" t="s">
        <v>460</v>
      </c>
    </row>
    <row r="115" spans="1:8" x14ac:dyDescent="0.25">
      <c r="A115" s="326" t="s">
        <v>528</v>
      </c>
      <c r="B115" s="2"/>
      <c r="C115" s="640"/>
      <c r="D115" s="320">
        <v>251</v>
      </c>
      <c r="E115" s="640"/>
      <c r="F115" s="320">
        <v>250</v>
      </c>
      <c r="G115" s="2"/>
      <c r="H115" s="20" t="s">
        <v>460</v>
      </c>
    </row>
    <row r="116" spans="1:8" x14ac:dyDescent="0.25">
      <c r="A116" s="11" t="s">
        <v>529</v>
      </c>
      <c r="B116" s="2"/>
      <c r="C116" s="640"/>
      <c r="D116" s="320">
        <v>177</v>
      </c>
      <c r="E116" s="640"/>
      <c r="F116" s="320">
        <v>185</v>
      </c>
      <c r="G116" s="2"/>
      <c r="H116" s="20" t="s">
        <v>460</v>
      </c>
    </row>
    <row r="117" spans="1:8" x14ac:dyDescent="0.25">
      <c r="A117" s="11" t="s">
        <v>482</v>
      </c>
      <c r="B117" s="2"/>
      <c r="C117" s="640"/>
      <c r="D117" s="320">
        <v>94</v>
      </c>
      <c r="E117" s="640"/>
      <c r="F117" s="320">
        <v>97</v>
      </c>
      <c r="G117" s="2"/>
      <c r="H117" s="20" t="s">
        <v>460</v>
      </c>
    </row>
    <row r="118" spans="1:8" x14ac:dyDescent="0.25">
      <c r="A118" s="11" t="s">
        <v>530</v>
      </c>
      <c r="B118" s="2"/>
      <c r="C118" s="640"/>
      <c r="D118" s="320">
        <v>66</v>
      </c>
      <c r="E118" s="640"/>
      <c r="F118" s="320">
        <v>68</v>
      </c>
      <c r="G118" s="2"/>
      <c r="H118" s="20" t="s">
        <v>460</v>
      </c>
    </row>
    <row r="119" spans="1:8" x14ac:dyDescent="0.25">
      <c r="A119" s="11" t="s">
        <v>531</v>
      </c>
      <c r="B119" s="2"/>
      <c r="C119" s="640"/>
      <c r="D119" s="320">
        <v>3</v>
      </c>
      <c r="E119" s="640"/>
      <c r="F119" s="320">
        <v>4</v>
      </c>
      <c r="G119" s="2"/>
      <c r="H119" s="20" t="s">
        <v>460</v>
      </c>
    </row>
    <row r="120" spans="1:8" x14ac:dyDescent="0.25">
      <c r="A120" s="11" t="s">
        <v>477</v>
      </c>
      <c r="B120" s="2"/>
      <c r="C120" s="640"/>
      <c r="D120" s="320">
        <v>180</v>
      </c>
      <c r="E120" s="640"/>
      <c r="F120" s="320">
        <v>183</v>
      </c>
      <c r="G120" s="2"/>
      <c r="H120" s="20" t="s">
        <v>460</v>
      </c>
    </row>
    <row r="121" spans="1:8" x14ac:dyDescent="0.25">
      <c r="A121" s="321" t="s">
        <v>512</v>
      </c>
      <c r="B121" s="2"/>
      <c r="C121" s="640"/>
      <c r="D121" s="320">
        <v>127</v>
      </c>
      <c r="E121" s="640"/>
      <c r="F121" s="320">
        <v>130</v>
      </c>
      <c r="G121" s="2"/>
      <c r="H121" s="20" t="s">
        <v>460</v>
      </c>
    </row>
    <row r="122" spans="1:8" x14ac:dyDescent="0.25">
      <c r="A122" s="321" t="s">
        <v>513</v>
      </c>
      <c r="B122" s="2"/>
      <c r="C122" s="640"/>
      <c r="D122" s="320">
        <v>107</v>
      </c>
      <c r="E122" s="640"/>
      <c r="F122" s="320">
        <v>107</v>
      </c>
      <c r="G122" s="2"/>
      <c r="H122" s="20" t="s">
        <v>460</v>
      </c>
    </row>
    <row r="123" spans="1:8" x14ac:dyDescent="0.25">
      <c r="A123" s="36" t="s">
        <v>514</v>
      </c>
      <c r="B123" s="2"/>
      <c r="C123" s="640"/>
      <c r="D123" s="320">
        <v>481</v>
      </c>
      <c r="E123" s="640"/>
      <c r="F123" s="320">
        <v>482</v>
      </c>
      <c r="G123" s="2"/>
      <c r="H123" s="20" t="s">
        <v>460</v>
      </c>
    </row>
    <row r="124" spans="1:8" x14ac:dyDescent="0.25">
      <c r="A124" s="36" t="s">
        <v>532</v>
      </c>
      <c r="B124" s="2"/>
      <c r="C124" s="640"/>
      <c r="D124" s="320">
        <v>1066</v>
      </c>
      <c r="E124" s="640"/>
      <c r="F124" s="320">
        <v>1088</v>
      </c>
      <c r="G124" s="2"/>
      <c r="H124" s="20" t="s">
        <v>460</v>
      </c>
    </row>
    <row r="125" spans="1:8" x14ac:dyDescent="0.25">
      <c r="A125" s="36" t="s">
        <v>515</v>
      </c>
      <c r="B125" s="2"/>
      <c r="C125" s="640"/>
      <c r="D125" s="320">
        <v>315</v>
      </c>
      <c r="E125" s="640"/>
      <c r="F125" s="320">
        <v>314</v>
      </c>
      <c r="G125" s="2"/>
      <c r="H125" s="20" t="s">
        <v>460</v>
      </c>
    </row>
    <row r="126" spans="1:8" x14ac:dyDescent="0.25">
      <c r="A126" s="36" t="s">
        <v>533</v>
      </c>
      <c r="B126" s="2"/>
      <c r="C126" s="640"/>
      <c r="D126" s="320">
        <v>152</v>
      </c>
      <c r="E126" s="640"/>
      <c r="F126" s="320">
        <v>152</v>
      </c>
      <c r="G126" s="2"/>
      <c r="H126" s="20" t="s">
        <v>460</v>
      </c>
    </row>
    <row r="127" spans="1:8" x14ac:dyDescent="0.25">
      <c r="A127" s="36" t="s">
        <v>516</v>
      </c>
      <c r="B127" s="2"/>
      <c r="C127" s="640"/>
      <c r="D127" s="320">
        <v>62</v>
      </c>
      <c r="E127" s="640"/>
      <c r="F127" s="320">
        <v>62</v>
      </c>
      <c r="G127" s="2"/>
      <c r="H127" s="324" t="s">
        <v>460</v>
      </c>
    </row>
    <row r="128" spans="1:8" x14ac:dyDescent="0.25">
      <c r="A128" s="310" t="s">
        <v>534</v>
      </c>
      <c r="B128" s="2"/>
      <c r="C128" s="640"/>
      <c r="D128" s="320"/>
      <c r="E128" s="640"/>
      <c r="F128" s="311"/>
      <c r="G128" s="2"/>
      <c r="H128" s="20"/>
    </row>
    <row r="129" spans="1:8" x14ac:dyDescent="0.25">
      <c r="A129" s="327" t="s">
        <v>459</v>
      </c>
      <c r="B129" s="2"/>
      <c r="C129" s="640"/>
      <c r="D129" s="320">
        <v>321</v>
      </c>
      <c r="E129" s="640"/>
      <c r="F129" s="320">
        <v>324</v>
      </c>
      <c r="G129" s="2"/>
      <c r="H129" s="20" t="s">
        <v>460</v>
      </c>
    </row>
    <row r="130" spans="1:8" x14ac:dyDescent="0.25">
      <c r="A130" s="327" t="s">
        <v>535</v>
      </c>
      <c r="B130" s="2"/>
      <c r="C130" s="640"/>
      <c r="D130" s="320">
        <v>285</v>
      </c>
      <c r="E130" s="640"/>
      <c r="F130" s="320">
        <v>285</v>
      </c>
      <c r="G130" s="2"/>
      <c r="H130" s="20" t="s">
        <v>460</v>
      </c>
    </row>
    <row r="131" spans="1:8" x14ac:dyDescent="0.25">
      <c r="A131" s="327" t="s">
        <v>536</v>
      </c>
      <c r="B131" s="2"/>
      <c r="C131" s="640"/>
      <c r="D131" s="320">
        <v>153</v>
      </c>
      <c r="E131" s="640"/>
      <c r="F131" s="320">
        <v>153</v>
      </c>
      <c r="G131" s="2"/>
      <c r="H131" s="20" t="s">
        <v>460</v>
      </c>
    </row>
    <row r="132" spans="1:8" x14ac:dyDescent="0.25">
      <c r="A132" s="36" t="s">
        <v>502</v>
      </c>
      <c r="B132" s="2"/>
      <c r="C132" s="640"/>
      <c r="D132" s="320">
        <v>169</v>
      </c>
      <c r="E132" s="640"/>
      <c r="F132" s="320">
        <v>173</v>
      </c>
      <c r="G132" s="2"/>
      <c r="H132" s="20" t="s">
        <v>460</v>
      </c>
    </row>
    <row r="133" spans="1:8" x14ac:dyDescent="0.25">
      <c r="A133" s="36" t="s">
        <v>498</v>
      </c>
      <c r="B133" s="2"/>
      <c r="C133" s="640"/>
      <c r="D133" s="320">
        <v>64</v>
      </c>
      <c r="E133" s="640"/>
      <c r="F133" s="320">
        <v>64</v>
      </c>
      <c r="G133" s="2"/>
      <c r="H133" s="20" t="s">
        <v>460</v>
      </c>
    </row>
    <row r="134" spans="1:8" x14ac:dyDescent="0.25">
      <c r="A134" s="36" t="s">
        <v>500</v>
      </c>
      <c r="B134" s="2"/>
      <c r="C134" s="640"/>
      <c r="D134" s="320">
        <v>41</v>
      </c>
      <c r="E134" s="640"/>
      <c r="F134" s="320">
        <v>44</v>
      </c>
      <c r="G134" s="2"/>
      <c r="H134" s="20" t="s">
        <v>460</v>
      </c>
    </row>
    <row r="135" spans="1:8" x14ac:dyDescent="0.25">
      <c r="A135" s="36" t="s">
        <v>501</v>
      </c>
      <c r="B135" s="2"/>
      <c r="C135" s="640"/>
      <c r="D135" s="320">
        <v>9</v>
      </c>
      <c r="E135" s="640"/>
      <c r="F135" s="320">
        <v>10</v>
      </c>
      <c r="G135" s="2"/>
      <c r="H135" s="20" t="s">
        <v>460</v>
      </c>
    </row>
    <row r="136" spans="1:8" x14ac:dyDescent="0.25">
      <c r="A136" s="36" t="s">
        <v>504</v>
      </c>
      <c r="B136" s="2"/>
      <c r="C136" s="640"/>
      <c r="D136" s="320">
        <v>200</v>
      </c>
      <c r="E136" s="640"/>
      <c r="F136" s="320">
        <v>202</v>
      </c>
      <c r="G136" s="2"/>
      <c r="H136" s="20" t="s">
        <v>460</v>
      </c>
    </row>
    <row r="137" spans="1:8" x14ac:dyDescent="0.25">
      <c r="A137" s="36" t="s">
        <v>503</v>
      </c>
      <c r="B137" s="2"/>
      <c r="C137" s="640"/>
      <c r="D137" s="320">
        <v>94</v>
      </c>
      <c r="E137" s="640"/>
      <c r="F137" s="320">
        <v>94</v>
      </c>
      <c r="G137" s="2"/>
      <c r="H137" s="20" t="s">
        <v>460</v>
      </c>
    </row>
    <row r="138" spans="1:8" x14ac:dyDescent="0.25">
      <c r="A138" s="36" t="s">
        <v>505</v>
      </c>
      <c r="B138" s="2"/>
      <c r="C138" s="640"/>
      <c r="D138" s="320">
        <v>156</v>
      </c>
      <c r="E138" s="640"/>
      <c r="F138" s="320">
        <v>164</v>
      </c>
      <c r="G138" s="2"/>
      <c r="H138" s="20" t="s">
        <v>460</v>
      </c>
    </row>
    <row r="139" spans="1:8" x14ac:dyDescent="0.25">
      <c r="A139" s="36" t="s">
        <v>506</v>
      </c>
      <c r="B139" s="2"/>
      <c r="C139" s="640"/>
      <c r="D139" s="320">
        <v>73</v>
      </c>
      <c r="E139" s="640"/>
      <c r="F139" s="320">
        <v>75</v>
      </c>
      <c r="G139" s="2"/>
      <c r="H139" s="20" t="s">
        <v>460</v>
      </c>
    </row>
    <row r="140" spans="1:8" x14ac:dyDescent="0.25">
      <c r="A140" s="36" t="s">
        <v>507</v>
      </c>
      <c r="B140" s="2"/>
      <c r="C140" s="640"/>
      <c r="D140" s="320">
        <v>178</v>
      </c>
      <c r="E140" s="640"/>
      <c r="F140" s="320">
        <v>192</v>
      </c>
      <c r="G140" s="2"/>
      <c r="H140" s="20" t="s">
        <v>460</v>
      </c>
    </row>
    <row r="141" spans="1:8" x14ac:dyDescent="0.25">
      <c r="A141" s="11" t="s">
        <v>467</v>
      </c>
      <c r="B141" s="2"/>
      <c r="C141" s="640"/>
      <c r="D141" s="320">
        <v>602</v>
      </c>
      <c r="E141" s="640"/>
      <c r="F141" s="320">
        <v>621</v>
      </c>
      <c r="G141" s="2"/>
      <c r="H141" s="20" t="s">
        <v>460</v>
      </c>
    </row>
    <row r="142" spans="1:8" x14ac:dyDescent="0.25">
      <c r="A142" s="36" t="s">
        <v>463</v>
      </c>
      <c r="B142" s="2"/>
      <c r="C142" s="640"/>
      <c r="D142" s="320">
        <v>358</v>
      </c>
      <c r="E142" s="640"/>
      <c r="F142" s="320">
        <v>362</v>
      </c>
      <c r="G142" s="2"/>
      <c r="H142" s="20" t="s">
        <v>460</v>
      </c>
    </row>
    <row r="143" spans="1:8" x14ac:dyDescent="0.25">
      <c r="A143" s="11" t="s">
        <v>475</v>
      </c>
      <c r="B143" s="2"/>
      <c r="C143" s="640"/>
      <c r="D143" s="320">
        <v>522</v>
      </c>
      <c r="E143" s="640"/>
      <c r="F143" s="320">
        <v>523</v>
      </c>
      <c r="G143" s="2"/>
      <c r="H143" s="20" t="s">
        <v>460</v>
      </c>
    </row>
    <row r="144" spans="1:8" x14ac:dyDescent="0.25">
      <c r="A144" s="11" t="s">
        <v>511</v>
      </c>
      <c r="B144" s="2"/>
      <c r="C144" s="640"/>
      <c r="D144" s="320">
        <v>727</v>
      </c>
      <c r="E144" s="640"/>
      <c r="F144" s="320">
        <v>726</v>
      </c>
      <c r="G144" s="2"/>
      <c r="H144" s="20" t="s">
        <v>460</v>
      </c>
    </row>
    <row r="145" spans="1:8" x14ac:dyDescent="0.25">
      <c r="A145" s="36" t="s">
        <v>517</v>
      </c>
      <c r="B145" s="2"/>
      <c r="C145" s="640"/>
      <c r="D145" s="320">
        <v>568</v>
      </c>
      <c r="E145" s="640"/>
      <c r="F145" s="320">
        <v>568</v>
      </c>
      <c r="G145" s="2"/>
      <c r="H145" s="20" t="s">
        <v>460</v>
      </c>
    </row>
    <row r="146" spans="1:8" x14ac:dyDescent="0.25">
      <c r="A146" s="11" t="s">
        <v>508</v>
      </c>
      <c r="B146" s="2"/>
      <c r="C146" s="640"/>
      <c r="D146" s="320">
        <v>959</v>
      </c>
      <c r="E146" s="640"/>
      <c r="F146" s="320">
        <v>959</v>
      </c>
      <c r="G146" s="2"/>
      <c r="H146" s="20" t="s">
        <v>460</v>
      </c>
    </row>
    <row r="147" spans="1:8" x14ac:dyDescent="0.25">
      <c r="A147" s="310" t="s">
        <v>537</v>
      </c>
      <c r="B147" s="2"/>
      <c r="C147" s="640"/>
      <c r="D147" s="320"/>
      <c r="E147" s="640"/>
      <c r="F147" s="311"/>
      <c r="G147" s="2"/>
      <c r="H147" s="20"/>
    </row>
    <row r="148" spans="1:8" x14ac:dyDescent="0.25">
      <c r="A148" s="11" t="s">
        <v>503</v>
      </c>
      <c r="B148" s="2"/>
      <c r="C148" s="640"/>
      <c r="D148" s="320">
        <v>129</v>
      </c>
      <c r="E148" s="640"/>
      <c r="F148" s="320">
        <v>130</v>
      </c>
      <c r="G148" s="2"/>
      <c r="H148" s="20" t="s">
        <v>460</v>
      </c>
    </row>
    <row r="149" spans="1:8" x14ac:dyDescent="0.25">
      <c r="A149" s="11" t="s">
        <v>504</v>
      </c>
      <c r="B149" s="2"/>
      <c r="C149" s="640"/>
      <c r="D149" s="320">
        <v>94</v>
      </c>
      <c r="E149" s="640"/>
      <c r="F149" s="320">
        <v>96</v>
      </c>
      <c r="G149" s="2"/>
      <c r="H149" s="20" t="s">
        <v>460</v>
      </c>
    </row>
    <row r="150" spans="1:8" x14ac:dyDescent="0.25">
      <c r="A150" s="11" t="s">
        <v>490</v>
      </c>
      <c r="B150" s="2"/>
      <c r="C150" s="640"/>
      <c r="D150" s="320">
        <v>60</v>
      </c>
      <c r="E150" s="640"/>
      <c r="F150" s="320">
        <v>60</v>
      </c>
      <c r="G150" s="2"/>
      <c r="H150" s="20" t="s">
        <v>460</v>
      </c>
    </row>
    <row r="151" spans="1:8" x14ac:dyDescent="0.25">
      <c r="A151" s="11" t="s">
        <v>464</v>
      </c>
      <c r="B151" s="2"/>
      <c r="C151" s="640"/>
      <c r="D151" s="320">
        <v>91</v>
      </c>
      <c r="E151" s="640"/>
      <c r="F151" s="320">
        <v>92</v>
      </c>
      <c r="G151" s="2"/>
      <c r="H151" s="20" t="s">
        <v>460</v>
      </c>
    </row>
    <row r="152" spans="1:8" x14ac:dyDescent="0.25">
      <c r="A152" s="11" t="s">
        <v>467</v>
      </c>
      <c r="B152" s="2"/>
      <c r="C152" s="640"/>
      <c r="D152" s="320">
        <v>224</v>
      </c>
      <c r="E152" s="640"/>
      <c r="F152" s="320">
        <v>293</v>
      </c>
      <c r="G152" s="2"/>
      <c r="H152" s="20" t="s">
        <v>460</v>
      </c>
    </row>
    <row r="153" spans="1:8" x14ac:dyDescent="0.25">
      <c r="A153" s="36" t="s">
        <v>469</v>
      </c>
      <c r="B153" s="2"/>
      <c r="C153" s="640"/>
      <c r="D153" s="320">
        <v>130</v>
      </c>
      <c r="E153" s="640"/>
      <c r="F153" s="320">
        <v>224</v>
      </c>
      <c r="G153" s="2"/>
      <c r="H153" s="20" t="s">
        <v>460</v>
      </c>
    </row>
    <row r="154" spans="1:8" x14ac:dyDescent="0.25">
      <c r="A154" s="11" t="s">
        <v>493</v>
      </c>
      <c r="B154" s="2"/>
      <c r="C154" s="640"/>
      <c r="D154" s="320">
        <v>289</v>
      </c>
      <c r="E154" s="640"/>
      <c r="F154" s="320">
        <v>130</v>
      </c>
      <c r="G154" s="2"/>
      <c r="H154" s="20" t="s">
        <v>460</v>
      </c>
    </row>
    <row r="155" spans="1:8" x14ac:dyDescent="0.25">
      <c r="A155" s="36" t="s">
        <v>518</v>
      </c>
      <c r="B155" s="2"/>
      <c r="C155" s="640"/>
      <c r="D155" s="320">
        <v>18</v>
      </c>
      <c r="E155" s="640"/>
      <c r="F155" s="320">
        <v>18</v>
      </c>
      <c r="G155" s="2"/>
      <c r="H155" s="20" t="s">
        <v>460</v>
      </c>
    </row>
    <row r="156" spans="1:8" x14ac:dyDescent="0.25">
      <c r="A156" s="36" t="s">
        <v>520</v>
      </c>
      <c r="B156" s="2"/>
      <c r="C156" s="640"/>
      <c r="D156" s="320">
        <v>77</v>
      </c>
      <c r="E156" s="640"/>
      <c r="F156" s="320">
        <v>77</v>
      </c>
      <c r="G156" s="2"/>
      <c r="H156" s="20" t="s">
        <v>460</v>
      </c>
    </row>
    <row r="157" spans="1:8" x14ac:dyDescent="0.25">
      <c r="A157" s="326" t="s">
        <v>528</v>
      </c>
      <c r="B157" s="2"/>
      <c r="C157" s="640"/>
      <c r="D157" s="320">
        <v>54</v>
      </c>
      <c r="E157" s="328"/>
      <c r="F157" s="320">
        <v>54</v>
      </c>
      <c r="G157" s="2"/>
      <c r="H157" s="20" t="s">
        <v>460</v>
      </c>
    </row>
    <row r="158" spans="1:8" x14ac:dyDescent="0.25">
      <c r="A158" s="310" t="s">
        <v>538</v>
      </c>
      <c r="B158" s="2"/>
      <c r="C158" s="640"/>
      <c r="D158" s="320"/>
      <c r="E158" s="328"/>
      <c r="F158" s="311"/>
      <c r="G158" s="2"/>
      <c r="H158" s="20"/>
    </row>
    <row r="159" spans="1:8" x14ac:dyDescent="0.25">
      <c r="A159" s="11" t="s">
        <v>493</v>
      </c>
      <c r="B159" s="2"/>
      <c r="C159" s="640"/>
      <c r="D159" s="320">
        <v>281</v>
      </c>
      <c r="E159" s="328"/>
      <c r="F159" s="320">
        <v>282</v>
      </c>
      <c r="G159" s="2"/>
      <c r="H159" s="20" t="s">
        <v>460</v>
      </c>
    </row>
    <row r="160" spans="1:8" x14ac:dyDescent="0.25">
      <c r="A160" s="36" t="s">
        <v>514</v>
      </c>
      <c r="B160" s="2"/>
      <c r="C160" s="640"/>
      <c r="D160" s="320">
        <v>62</v>
      </c>
      <c r="E160" s="328"/>
      <c r="F160" s="320">
        <v>62</v>
      </c>
      <c r="G160" s="2"/>
      <c r="H160" s="20" t="s">
        <v>460</v>
      </c>
    </row>
    <row r="161" spans="1:8" x14ac:dyDescent="0.25">
      <c r="A161" s="11" t="s">
        <v>467</v>
      </c>
      <c r="B161" s="2"/>
      <c r="C161" s="640"/>
      <c r="D161" s="320">
        <v>59</v>
      </c>
      <c r="E161" s="328"/>
      <c r="F161" s="320">
        <v>59</v>
      </c>
      <c r="G161" s="2"/>
      <c r="H161" s="20" t="s">
        <v>460</v>
      </c>
    </row>
    <row r="162" spans="1:8" x14ac:dyDescent="0.25">
      <c r="A162" s="36" t="s">
        <v>469</v>
      </c>
      <c r="B162" s="2"/>
      <c r="C162" s="640"/>
      <c r="D162" s="320">
        <v>101</v>
      </c>
      <c r="E162" s="328"/>
      <c r="F162" s="320">
        <v>101</v>
      </c>
      <c r="G162" s="2"/>
      <c r="H162" s="20" t="s">
        <v>460</v>
      </c>
    </row>
    <row r="163" spans="1:8" x14ac:dyDescent="0.25">
      <c r="A163" s="36" t="s">
        <v>515</v>
      </c>
      <c r="B163" s="2"/>
      <c r="C163" s="640"/>
      <c r="D163" s="320">
        <v>33</v>
      </c>
      <c r="E163" s="328"/>
      <c r="F163" s="320">
        <v>33</v>
      </c>
      <c r="G163" s="2"/>
      <c r="H163" s="20"/>
    </row>
    <row r="164" spans="1:8" x14ac:dyDescent="0.25">
      <c r="A164" s="310" t="s">
        <v>539</v>
      </c>
      <c r="B164" s="2"/>
      <c r="C164" s="640"/>
      <c r="D164" s="320"/>
      <c r="E164" s="640"/>
      <c r="F164" s="311"/>
      <c r="G164" s="2"/>
      <c r="H164" s="20"/>
    </row>
    <row r="165" spans="1:8" x14ac:dyDescent="0.25">
      <c r="A165" s="11" t="s">
        <v>540</v>
      </c>
      <c r="B165" s="2"/>
      <c r="C165" s="640"/>
      <c r="D165" s="320">
        <v>243</v>
      </c>
      <c r="E165" s="640"/>
      <c r="F165" s="314">
        <v>247</v>
      </c>
      <c r="G165" s="2"/>
      <c r="H165" s="20" t="s">
        <v>460</v>
      </c>
    </row>
    <row r="166" spans="1:8" x14ac:dyDescent="0.25">
      <c r="A166" s="11" t="s">
        <v>541</v>
      </c>
      <c r="B166" s="2"/>
      <c r="C166" s="640"/>
      <c r="D166" s="320">
        <v>97</v>
      </c>
      <c r="E166" s="640"/>
      <c r="F166" s="314">
        <v>97</v>
      </c>
      <c r="G166" s="2"/>
      <c r="H166" s="20" t="s">
        <v>460</v>
      </c>
    </row>
    <row r="167" spans="1:8" x14ac:dyDescent="0.25">
      <c r="A167" s="11" t="s">
        <v>542</v>
      </c>
      <c r="B167" s="2"/>
      <c r="C167" s="640"/>
      <c r="D167" s="320">
        <v>34</v>
      </c>
      <c r="E167" s="640"/>
      <c r="F167" s="314">
        <v>34</v>
      </c>
      <c r="G167" s="2"/>
      <c r="H167" s="20" t="s">
        <v>460</v>
      </c>
    </row>
    <row r="168" spans="1:8" x14ac:dyDescent="0.25">
      <c r="A168" s="11" t="s">
        <v>543</v>
      </c>
      <c r="B168" s="2"/>
      <c r="C168" s="640"/>
      <c r="D168" s="320">
        <v>36</v>
      </c>
      <c r="E168" s="640"/>
      <c r="F168" s="314">
        <v>39</v>
      </c>
      <c r="G168" s="2"/>
      <c r="H168" s="20" t="s">
        <v>460</v>
      </c>
    </row>
    <row r="169" spans="1:8" x14ac:dyDescent="0.25">
      <c r="A169" s="329" t="s">
        <v>544</v>
      </c>
      <c r="B169" s="2"/>
      <c r="C169" s="640"/>
      <c r="D169" s="320">
        <v>8</v>
      </c>
      <c r="E169" s="640"/>
      <c r="F169" s="314">
        <v>8</v>
      </c>
      <c r="G169" s="2"/>
      <c r="H169" s="20" t="s">
        <v>460</v>
      </c>
    </row>
    <row r="170" spans="1:8" x14ac:dyDescent="0.25">
      <c r="A170" s="329" t="s">
        <v>545</v>
      </c>
      <c r="B170" s="2"/>
      <c r="C170" s="640"/>
      <c r="D170" s="320">
        <v>113</v>
      </c>
      <c r="E170" s="640"/>
      <c r="F170" s="314">
        <v>113</v>
      </c>
      <c r="G170" s="2"/>
      <c r="H170" s="20" t="s">
        <v>460</v>
      </c>
    </row>
    <row r="171" spans="1:8" x14ac:dyDescent="0.25">
      <c r="A171" s="329" t="s">
        <v>546</v>
      </c>
      <c r="B171" s="2"/>
      <c r="C171" s="640"/>
      <c r="D171" s="320">
        <v>97</v>
      </c>
      <c r="E171" s="640"/>
      <c r="F171" s="314">
        <v>97</v>
      </c>
      <c r="G171" s="2"/>
      <c r="H171" s="20" t="s">
        <v>460</v>
      </c>
    </row>
    <row r="172" spans="1:8" x14ac:dyDescent="0.25">
      <c r="A172" s="327" t="s">
        <v>547</v>
      </c>
      <c r="B172" s="2"/>
      <c r="C172" s="640"/>
      <c r="D172" s="320">
        <v>196</v>
      </c>
      <c r="E172" s="640"/>
      <c r="F172" s="314">
        <v>195</v>
      </c>
      <c r="G172" s="2"/>
      <c r="H172" s="20" t="s">
        <v>460</v>
      </c>
    </row>
    <row r="173" spans="1:8" x14ac:dyDescent="0.25">
      <c r="A173" s="327" t="s">
        <v>548</v>
      </c>
      <c r="B173" s="2"/>
      <c r="C173" s="640"/>
      <c r="D173" s="320">
        <v>91</v>
      </c>
      <c r="E173" s="640"/>
      <c r="F173" s="314">
        <v>90</v>
      </c>
      <c r="G173" s="2"/>
      <c r="H173" s="20" t="s">
        <v>460</v>
      </c>
    </row>
    <row r="174" spans="1:8" x14ac:dyDescent="0.25">
      <c r="A174" s="327" t="s">
        <v>549</v>
      </c>
      <c r="B174" s="2"/>
      <c r="C174" s="640"/>
      <c r="D174" s="320">
        <v>139</v>
      </c>
      <c r="E174" s="640"/>
      <c r="F174" s="314">
        <v>144</v>
      </c>
      <c r="G174" s="2"/>
      <c r="H174" s="20" t="s">
        <v>460</v>
      </c>
    </row>
    <row r="175" spans="1:8" x14ac:dyDescent="0.25">
      <c r="A175" s="326" t="s">
        <v>546</v>
      </c>
      <c r="B175" s="2"/>
      <c r="C175" s="640"/>
      <c r="D175" s="320">
        <v>20</v>
      </c>
      <c r="E175" s="640"/>
      <c r="F175" s="314">
        <v>18</v>
      </c>
      <c r="G175" s="2"/>
      <c r="H175" s="20" t="s">
        <v>460</v>
      </c>
    </row>
    <row r="176" spans="1:8" x14ac:dyDescent="0.25">
      <c r="A176" s="326" t="s">
        <v>546</v>
      </c>
      <c r="B176" s="2"/>
      <c r="C176" s="640"/>
      <c r="D176" s="320">
        <v>178</v>
      </c>
      <c r="E176" s="640"/>
      <c r="F176" s="314">
        <v>177</v>
      </c>
      <c r="G176" s="2"/>
      <c r="H176" s="324" t="s">
        <v>460</v>
      </c>
    </row>
    <row r="177" spans="1:8" x14ac:dyDescent="0.25">
      <c r="A177" s="36" t="s">
        <v>494</v>
      </c>
      <c r="B177" s="2"/>
      <c r="C177" s="640"/>
      <c r="D177" s="320">
        <v>506</v>
      </c>
      <c r="E177" s="640"/>
      <c r="F177" s="314">
        <v>508</v>
      </c>
      <c r="G177" s="2"/>
      <c r="H177" s="20" t="s">
        <v>460</v>
      </c>
    </row>
    <row r="178" spans="1:8" x14ac:dyDescent="0.25">
      <c r="A178" s="11" t="s">
        <v>550</v>
      </c>
      <c r="B178" s="2"/>
      <c r="C178" s="640"/>
      <c r="D178" s="320">
        <v>86</v>
      </c>
      <c r="E178" s="640"/>
      <c r="F178" s="314">
        <v>86</v>
      </c>
      <c r="G178" s="2"/>
      <c r="H178" s="20" t="s">
        <v>460</v>
      </c>
    </row>
    <row r="179" spans="1:8" x14ac:dyDescent="0.25">
      <c r="A179" s="11" t="s">
        <v>495</v>
      </c>
      <c r="B179" s="2"/>
      <c r="C179" s="640"/>
      <c r="D179" s="320">
        <v>126</v>
      </c>
      <c r="E179" s="640"/>
      <c r="F179" s="314">
        <v>128</v>
      </c>
      <c r="G179" s="2"/>
      <c r="H179" s="20" t="s">
        <v>460</v>
      </c>
    </row>
    <row r="180" spans="1:8" x14ac:dyDescent="0.25">
      <c r="A180" s="11" t="s">
        <v>498</v>
      </c>
      <c r="B180" s="2"/>
      <c r="C180" s="640"/>
      <c r="D180" s="320">
        <v>207</v>
      </c>
      <c r="E180" s="640"/>
      <c r="F180" s="314">
        <v>209</v>
      </c>
      <c r="G180" s="2"/>
      <c r="H180" s="20" t="s">
        <v>460</v>
      </c>
    </row>
    <row r="181" spans="1:8" x14ac:dyDescent="0.25">
      <c r="A181" s="11" t="s">
        <v>501</v>
      </c>
      <c r="B181" s="2"/>
      <c r="C181" s="640"/>
      <c r="D181" s="320">
        <v>121</v>
      </c>
      <c r="E181" s="640"/>
      <c r="F181" s="314">
        <v>121</v>
      </c>
      <c r="G181" s="2"/>
      <c r="H181" s="20" t="s">
        <v>460</v>
      </c>
    </row>
    <row r="182" spans="1:8" x14ac:dyDescent="0.25">
      <c r="A182" s="11" t="s">
        <v>466</v>
      </c>
      <c r="B182" s="2"/>
      <c r="C182" s="640"/>
      <c r="D182" s="320">
        <v>115</v>
      </c>
      <c r="E182" s="640"/>
      <c r="F182" s="314">
        <v>115</v>
      </c>
      <c r="G182" s="2"/>
      <c r="H182" s="20" t="s">
        <v>460</v>
      </c>
    </row>
    <row r="183" spans="1:8" x14ac:dyDescent="0.25">
      <c r="A183" s="11" t="s">
        <v>503</v>
      </c>
      <c r="B183" s="2"/>
      <c r="C183" s="640"/>
      <c r="D183" s="320">
        <v>208</v>
      </c>
      <c r="E183" s="640"/>
      <c r="F183" s="314">
        <v>209</v>
      </c>
      <c r="G183" s="2"/>
      <c r="H183" s="20" t="s">
        <v>460</v>
      </c>
    </row>
    <row r="184" spans="1:8" x14ac:dyDescent="0.25">
      <c r="A184" s="11" t="s">
        <v>505</v>
      </c>
      <c r="B184" s="2"/>
      <c r="C184" s="640"/>
      <c r="D184" s="320">
        <v>188</v>
      </c>
      <c r="E184" s="640"/>
      <c r="F184" s="314">
        <v>190</v>
      </c>
      <c r="G184" s="2"/>
      <c r="H184" s="20" t="s">
        <v>460</v>
      </c>
    </row>
    <row r="185" spans="1:8" x14ac:dyDescent="0.25">
      <c r="A185" s="11" t="s">
        <v>551</v>
      </c>
      <c r="B185" s="2"/>
      <c r="C185" s="640"/>
      <c r="D185" s="320">
        <v>102</v>
      </c>
      <c r="E185" s="640"/>
      <c r="F185" s="314">
        <v>103</v>
      </c>
      <c r="G185" s="2"/>
      <c r="H185" s="20" t="s">
        <v>460</v>
      </c>
    </row>
    <row r="186" spans="1:8" x14ac:dyDescent="0.25">
      <c r="A186" s="11" t="s">
        <v>459</v>
      </c>
      <c r="B186" s="2"/>
      <c r="C186" s="640"/>
      <c r="D186" s="320">
        <v>399</v>
      </c>
      <c r="E186" s="640"/>
      <c r="F186" s="314">
        <v>402</v>
      </c>
      <c r="G186" s="2"/>
      <c r="H186" s="20" t="s">
        <v>460</v>
      </c>
    </row>
    <row r="187" spans="1:8" x14ac:dyDescent="0.25">
      <c r="A187" s="11" t="s">
        <v>467</v>
      </c>
      <c r="B187" s="2"/>
      <c r="C187" s="640"/>
      <c r="D187" s="320">
        <v>769</v>
      </c>
      <c r="E187" s="640"/>
      <c r="F187" s="314">
        <v>768</v>
      </c>
      <c r="G187" s="2"/>
      <c r="H187" s="20" t="s">
        <v>460</v>
      </c>
    </row>
    <row r="188" spans="1:8" x14ac:dyDescent="0.25">
      <c r="A188" s="36" t="s">
        <v>463</v>
      </c>
      <c r="B188" s="2"/>
      <c r="C188" s="640"/>
      <c r="D188" s="320">
        <v>138</v>
      </c>
      <c r="E188" s="640"/>
      <c r="F188" s="314">
        <v>138</v>
      </c>
      <c r="G188" s="2"/>
      <c r="H188" s="20" t="s">
        <v>460</v>
      </c>
    </row>
    <row r="189" spans="1:8" x14ac:dyDescent="0.25">
      <c r="A189" s="36" t="s">
        <v>518</v>
      </c>
      <c r="B189" s="2"/>
      <c r="C189" s="640"/>
      <c r="D189" s="320">
        <v>17</v>
      </c>
      <c r="E189" s="640"/>
      <c r="F189" s="314">
        <v>17</v>
      </c>
      <c r="G189" s="2"/>
      <c r="H189" s="20" t="s">
        <v>460</v>
      </c>
    </row>
    <row r="190" spans="1:8" x14ac:dyDescent="0.25">
      <c r="A190" s="321" t="s">
        <v>519</v>
      </c>
      <c r="B190" s="2"/>
      <c r="C190" s="640"/>
      <c r="D190" s="320">
        <v>179</v>
      </c>
      <c r="E190" s="640"/>
      <c r="F190" s="314">
        <v>149</v>
      </c>
      <c r="G190" s="2"/>
      <c r="H190" s="20" t="s">
        <v>460</v>
      </c>
    </row>
    <row r="191" spans="1:8" x14ac:dyDescent="0.25">
      <c r="A191" s="326" t="s">
        <v>520</v>
      </c>
      <c r="B191" s="2"/>
      <c r="C191" s="640"/>
      <c r="D191" s="320">
        <v>75</v>
      </c>
      <c r="E191" s="640"/>
      <c r="F191" s="314">
        <v>67</v>
      </c>
      <c r="G191" s="2"/>
      <c r="H191" s="20" t="s">
        <v>460</v>
      </c>
    </row>
    <row r="192" spans="1:8" x14ac:dyDescent="0.25">
      <c r="A192" s="326" t="s">
        <v>528</v>
      </c>
      <c r="B192" s="2"/>
      <c r="C192" s="640"/>
      <c r="D192" s="320">
        <v>143</v>
      </c>
      <c r="E192" s="640"/>
      <c r="F192" s="314">
        <v>151</v>
      </c>
      <c r="G192" s="2"/>
      <c r="H192" s="20" t="s">
        <v>460</v>
      </c>
    </row>
    <row r="193" spans="1:8" x14ac:dyDescent="0.25">
      <c r="A193" s="36" t="s">
        <v>508</v>
      </c>
      <c r="B193" s="2"/>
      <c r="C193" s="640"/>
      <c r="D193" s="320">
        <v>816</v>
      </c>
      <c r="E193" s="640"/>
      <c r="F193" s="314">
        <v>816</v>
      </c>
      <c r="G193" s="2"/>
      <c r="H193" s="20" t="s">
        <v>460</v>
      </c>
    </row>
    <row r="194" spans="1:8" x14ac:dyDescent="0.25">
      <c r="A194" s="36" t="s">
        <v>517</v>
      </c>
      <c r="B194" s="2"/>
      <c r="C194" s="640"/>
      <c r="D194" s="320">
        <v>245</v>
      </c>
      <c r="E194" s="640"/>
      <c r="F194" s="314">
        <v>245</v>
      </c>
      <c r="G194" s="2"/>
      <c r="H194" s="20" t="s">
        <v>460</v>
      </c>
    </row>
    <row r="195" spans="1:8" x14ac:dyDescent="0.25">
      <c r="A195" s="36" t="s">
        <v>552</v>
      </c>
      <c r="B195" s="2"/>
      <c r="C195" s="640"/>
      <c r="D195" s="320">
        <v>430</v>
      </c>
      <c r="E195" s="640"/>
      <c r="F195" s="314">
        <v>435</v>
      </c>
      <c r="G195" s="2"/>
      <c r="H195" s="20" t="s">
        <v>460</v>
      </c>
    </row>
    <row r="196" spans="1:8" x14ac:dyDescent="0.25">
      <c r="A196" s="11" t="s">
        <v>464</v>
      </c>
      <c r="B196" s="2"/>
      <c r="C196" s="640"/>
      <c r="D196" s="320">
        <v>368</v>
      </c>
      <c r="E196" s="640"/>
      <c r="F196" s="314">
        <v>375</v>
      </c>
      <c r="G196" s="2"/>
      <c r="H196" s="20" t="s">
        <v>460</v>
      </c>
    </row>
    <row r="197" spans="1:8" x14ac:dyDescent="0.25">
      <c r="A197" s="11" t="s">
        <v>488</v>
      </c>
      <c r="B197" s="2"/>
      <c r="C197" s="640"/>
      <c r="D197" s="320">
        <v>64</v>
      </c>
      <c r="E197" s="640"/>
      <c r="F197" s="314">
        <v>69</v>
      </c>
      <c r="G197" s="2"/>
      <c r="H197" s="20" t="s">
        <v>460</v>
      </c>
    </row>
    <row r="198" spans="1:8" x14ac:dyDescent="0.25">
      <c r="A198" s="11" t="s">
        <v>490</v>
      </c>
      <c r="B198" s="2"/>
      <c r="C198" s="640"/>
      <c r="D198" s="320">
        <v>373</v>
      </c>
      <c r="E198" s="640"/>
      <c r="F198" s="314">
        <v>387</v>
      </c>
      <c r="G198" s="2"/>
      <c r="H198" s="20" t="s">
        <v>460</v>
      </c>
    </row>
    <row r="199" spans="1:8" x14ac:dyDescent="0.25">
      <c r="A199" s="11" t="s">
        <v>493</v>
      </c>
      <c r="B199" s="2"/>
      <c r="C199" s="640"/>
      <c r="D199" s="320">
        <v>895</v>
      </c>
      <c r="E199" s="640"/>
      <c r="F199" s="314">
        <v>915</v>
      </c>
      <c r="G199" s="2"/>
      <c r="H199" s="20" t="s">
        <v>460</v>
      </c>
    </row>
    <row r="200" spans="1:8" x14ac:dyDescent="0.25">
      <c r="A200" s="11" t="s">
        <v>474</v>
      </c>
      <c r="B200" s="2"/>
      <c r="C200" s="640"/>
      <c r="D200" s="320">
        <v>260</v>
      </c>
      <c r="E200" s="640"/>
      <c r="F200" s="314">
        <v>269</v>
      </c>
      <c r="G200" s="2"/>
      <c r="H200" s="20" t="s">
        <v>460</v>
      </c>
    </row>
    <row r="201" spans="1:8" x14ac:dyDescent="0.25">
      <c r="A201" s="11" t="s">
        <v>475</v>
      </c>
      <c r="B201" s="2"/>
      <c r="C201" s="640"/>
      <c r="D201" s="320">
        <v>655</v>
      </c>
      <c r="E201" s="640"/>
      <c r="F201" s="314">
        <v>678</v>
      </c>
      <c r="G201" s="2"/>
      <c r="H201" s="20" t="s">
        <v>460</v>
      </c>
    </row>
    <row r="202" spans="1:8" x14ac:dyDescent="0.25">
      <c r="A202" s="36" t="s">
        <v>553</v>
      </c>
      <c r="B202" s="2"/>
      <c r="C202" s="640"/>
      <c r="D202" s="320">
        <v>270</v>
      </c>
      <c r="E202" s="640"/>
      <c r="F202" s="314">
        <v>276</v>
      </c>
      <c r="G202" s="2"/>
      <c r="H202" s="20" t="s">
        <v>460</v>
      </c>
    </row>
    <row r="203" spans="1:8" x14ac:dyDescent="0.25">
      <c r="A203" s="36" t="s">
        <v>477</v>
      </c>
      <c r="B203" s="2"/>
      <c r="C203" s="640"/>
      <c r="D203" s="320">
        <v>34</v>
      </c>
      <c r="E203" s="640"/>
      <c r="F203" s="314">
        <v>34</v>
      </c>
      <c r="G203" s="2"/>
      <c r="H203" s="20" t="s">
        <v>460</v>
      </c>
    </row>
    <row r="204" spans="1:8" x14ac:dyDescent="0.25">
      <c r="A204" s="11" t="s">
        <v>554</v>
      </c>
      <c r="B204" s="2"/>
      <c r="C204" s="640"/>
      <c r="D204" s="320">
        <v>198</v>
      </c>
      <c r="E204" s="640"/>
      <c r="F204" s="314">
        <v>205</v>
      </c>
      <c r="G204" s="2"/>
      <c r="H204" s="20" t="s">
        <v>460</v>
      </c>
    </row>
    <row r="205" spans="1:8" x14ac:dyDescent="0.25">
      <c r="A205" s="11" t="s">
        <v>555</v>
      </c>
      <c r="B205" s="2"/>
      <c r="C205" s="640"/>
      <c r="D205" s="320">
        <v>324</v>
      </c>
      <c r="E205" s="640"/>
      <c r="F205" s="314">
        <v>331</v>
      </c>
      <c r="G205" s="2"/>
      <c r="H205" s="20" t="s">
        <v>460</v>
      </c>
    </row>
    <row r="206" spans="1:8" x14ac:dyDescent="0.25">
      <c r="A206" s="36" t="s">
        <v>468</v>
      </c>
      <c r="B206" s="2"/>
      <c r="C206" s="640"/>
      <c r="D206" s="320">
        <v>437</v>
      </c>
      <c r="E206" s="640"/>
      <c r="F206" s="314">
        <v>442</v>
      </c>
      <c r="G206" s="2"/>
      <c r="H206" s="20" t="s">
        <v>460</v>
      </c>
    </row>
    <row r="207" spans="1:8" x14ac:dyDescent="0.25">
      <c r="A207" s="36" t="s">
        <v>469</v>
      </c>
      <c r="B207" s="2"/>
      <c r="C207" s="640"/>
      <c r="D207" s="320">
        <v>484</v>
      </c>
      <c r="E207" s="640"/>
      <c r="F207" s="314">
        <v>500</v>
      </c>
      <c r="G207" s="2"/>
      <c r="H207" s="20" t="s">
        <v>460</v>
      </c>
    </row>
    <row r="208" spans="1:8" x14ac:dyDescent="0.25">
      <c r="A208" s="36" t="s">
        <v>483</v>
      </c>
      <c r="B208" s="2"/>
      <c r="C208" s="640"/>
      <c r="D208" s="320">
        <v>137</v>
      </c>
      <c r="E208" s="640"/>
      <c r="F208" s="314">
        <v>138</v>
      </c>
      <c r="G208" s="2"/>
      <c r="H208" s="20" t="s">
        <v>460</v>
      </c>
    </row>
    <row r="209" spans="1:8" x14ac:dyDescent="0.25">
      <c r="A209" s="310" t="s">
        <v>556</v>
      </c>
      <c r="B209" s="2"/>
      <c r="C209" s="640"/>
      <c r="D209" s="320"/>
      <c r="E209" s="640"/>
      <c r="F209" s="320"/>
      <c r="G209" s="2"/>
      <c r="H209" s="20"/>
    </row>
    <row r="210" spans="1:8" x14ac:dyDescent="0.25">
      <c r="A210" s="11" t="s">
        <v>490</v>
      </c>
      <c r="B210" s="2"/>
      <c r="C210" s="640"/>
      <c r="D210" s="320">
        <v>150</v>
      </c>
      <c r="E210" s="640"/>
      <c r="F210" s="320">
        <v>151</v>
      </c>
      <c r="G210" s="2"/>
      <c r="H210" s="20" t="s">
        <v>460</v>
      </c>
    </row>
    <row r="211" spans="1:8" x14ac:dyDescent="0.25">
      <c r="A211" s="36" t="s">
        <v>471</v>
      </c>
      <c r="B211" s="2"/>
      <c r="C211" s="640"/>
      <c r="D211" s="320">
        <v>126</v>
      </c>
      <c r="E211" s="640"/>
      <c r="F211" s="320">
        <v>147</v>
      </c>
      <c r="G211" s="2"/>
      <c r="H211" s="20" t="s">
        <v>460</v>
      </c>
    </row>
    <row r="212" spans="1:8" x14ac:dyDescent="0.25">
      <c r="A212" s="11" t="s">
        <v>464</v>
      </c>
      <c r="B212" s="2"/>
      <c r="C212" s="640"/>
      <c r="D212" s="320">
        <v>55</v>
      </c>
      <c r="E212" s="640"/>
      <c r="F212" s="320">
        <v>58</v>
      </c>
      <c r="G212" s="2"/>
      <c r="H212" s="20" t="s">
        <v>460</v>
      </c>
    </row>
    <row r="213" spans="1:8" x14ac:dyDescent="0.25">
      <c r="A213" s="11" t="s">
        <v>467</v>
      </c>
      <c r="B213" s="2"/>
      <c r="C213" s="640"/>
      <c r="D213" s="320">
        <v>61</v>
      </c>
      <c r="E213" s="640"/>
      <c r="F213" s="320">
        <v>62</v>
      </c>
      <c r="G213" s="2"/>
      <c r="H213" s="20" t="s">
        <v>460</v>
      </c>
    </row>
    <row r="214" spans="1:8" x14ac:dyDescent="0.25">
      <c r="A214" s="36" t="s">
        <v>473</v>
      </c>
      <c r="B214" s="2"/>
      <c r="C214" s="640"/>
      <c r="D214" s="320">
        <v>111</v>
      </c>
      <c r="E214" s="640"/>
      <c r="F214" s="320">
        <v>119</v>
      </c>
      <c r="G214" s="2"/>
      <c r="H214" s="20" t="s">
        <v>460</v>
      </c>
    </row>
    <row r="215" spans="1:8" x14ac:dyDescent="0.25">
      <c r="A215" s="36" t="s">
        <v>469</v>
      </c>
      <c r="B215" s="2"/>
      <c r="C215" s="640"/>
      <c r="D215" s="320">
        <v>101</v>
      </c>
      <c r="E215" s="640"/>
      <c r="F215" s="320">
        <v>103</v>
      </c>
      <c r="G215" s="2"/>
      <c r="H215" s="20" t="s">
        <v>460</v>
      </c>
    </row>
    <row r="216" spans="1:8" x14ac:dyDescent="0.25">
      <c r="A216" s="330" t="s">
        <v>557</v>
      </c>
      <c r="B216" s="2"/>
      <c r="D216" s="331">
        <f>SUM(D12:D215)</f>
        <v>62865</v>
      </c>
      <c r="E216" s="640"/>
      <c r="F216" s="331">
        <f>SUM(F12:F215)</f>
        <v>63176</v>
      </c>
      <c r="G216" s="2"/>
      <c r="H216" s="20"/>
    </row>
    <row r="217" spans="1:8" x14ac:dyDescent="0.25">
      <c r="A217" s="310" t="s">
        <v>458</v>
      </c>
      <c r="D217" s="3"/>
    </row>
    <row r="218" spans="1:8" x14ac:dyDescent="0.25">
      <c r="A218" s="11" t="s">
        <v>558</v>
      </c>
      <c r="D218" s="314">
        <v>4</v>
      </c>
      <c r="F218" s="314">
        <v>4</v>
      </c>
      <c r="H218" s="9" t="s">
        <v>559</v>
      </c>
    </row>
    <row r="219" spans="1:8" x14ac:dyDescent="0.25">
      <c r="A219" s="11" t="s">
        <v>560</v>
      </c>
      <c r="D219" s="314">
        <v>15</v>
      </c>
      <c r="F219" s="314">
        <v>14</v>
      </c>
      <c r="H219" s="9" t="s">
        <v>559</v>
      </c>
    </row>
    <row r="220" spans="1:8" x14ac:dyDescent="0.25">
      <c r="A220" s="11" t="s">
        <v>561</v>
      </c>
      <c r="D220" s="314">
        <v>11</v>
      </c>
      <c r="F220" s="314">
        <v>10</v>
      </c>
      <c r="H220" s="9" t="s">
        <v>559</v>
      </c>
    </row>
    <row r="221" spans="1:8" x14ac:dyDescent="0.25">
      <c r="A221" s="11" t="s">
        <v>562</v>
      </c>
      <c r="D221" s="314">
        <v>17</v>
      </c>
      <c r="F221" s="314">
        <v>11</v>
      </c>
      <c r="H221" s="9" t="s">
        <v>559</v>
      </c>
    </row>
    <row r="222" spans="1:8" x14ac:dyDescent="0.25">
      <c r="A222" s="11" t="s">
        <v>563</v>
      </c>
      <c r="D222" s="314">
        <v>18</v>
      </c>
      <c r="F222" s="314">
        <v>18</v>
      </c>
      <c r="H222" s="332" t="s">
        <v>559</v>
      </c>
    </row>
    <row r="223" spans="1:8" x14ac:dyDescent="0.25">
      <c r="A223" s="11" t="s">
        <v>564</v>
      </c>
      <c r="D223" s="314">
        <v>26</v>
      </c>
      <c r="F223" s="314">
        <v>26</v>
      </c>
      <c r="H223" s="9" t="s">
        <v>559</v>
      </c>
    </row>
    <row r="224" spans="1:8" x14ac:dyDescent="0.25">
      <c r="A224" s="11" t="s">
        <v>565</v>
      </c>
      <c r="D224" s="314">
        <v>8</v>
      </c>
      <c r="F224" s="314">
        <v>8</v>
      </c>
      <c r="H224" s="9" t="s">
        <v>559</v>
      </c>
    </row>
    <row r="225" spans="1:8" x14ac:dyDescent="0.25">
      <c r="A225" s="11" t="s">
        <v>566</v>
      </c>
      <c r="D225" s="314">
        <v>27</v>
      </c>
      <c r="F225" s="314">
        <v>27</v>
      </c>
      <c r="H225" s="9" t="s">
        <v>559</v>
      </c>
    </row>
    <row r="226" spans="1:8" x14ac:dyDescent="0.25">
      <c r="A226" s="11" t="s">
        <v>567</v>
      </c>
      <c r="D226" s="314">
        <v>43</v>
      </c>
      <c r="F226" s="314">
        <v>43</v>
      </c>
      <c r="H226" s="9" t="s">
        <v>559</v>
      </c>
    </row>
    <row r="227" spans="1:8" x14ac:dyDescent="0.25">
      <c r="A227" s="11" t="s">
        <v>568</v>
      </c>
      <c r="D227" s="314">
        <v>18</v>
      </c>
      <c r="F227" s="314">
        <v>18</v>
      </c>
      <c r="H227" s="332" t="s">
        <v>559</v>
      </c>
    </row>
    <row r="228" spans="1:8" x14ac:dyDescent="0.25">
      <c r="A228" s="327" t="s">
        <v>569</v>
      </c>
      <c r="D228" s="320">
        <v>8</v>
      </c>
      <c r="F228" s="320">
        <v>8</v>
      </c>
      <c r="H228" s="9" t="s">
        <v>559</v>
      </c>
    </row>
    <row r="229" spans="1:8" x14ac:dyDescent="0.25">
      <c r="A229" s="327" t="s">
        <v>570</v>
      </c>
      <c r="D229" s="320">
        <v>15</v>
      </c>
      <c r="F229" s="320">
        <v>16</v>
      </c>
      <c r="H229" s="9" t="s">
        <v>559</v>
      </c>
    </row>
    <row r="230" spans="1:8" x14ac:dyDescent="0.25">
      <c r="A230" s="327" t="s">
        <v>571</v>
      </c>
      <c r="D230" s="320">
        <v>52</v>
      </c>
      <c r="F230" s="320">
        <v>52</v>
      </c>
      <c r="H230" s="9" t="s">
        <v>559</v>
      </c>
    </row>
    <row r="231" spans="1:8" x14ac:dyDescent="0.25">
      <c r="A231" s="327" t="s">
        <v>572</v>
      </c>
      <c r="D231" s="314">
        <v>8</v>
      </c>
      <c r="F231" s="314">
        <v>8</v>
      </c>
      <c r="H231" s="9" t="s">
        <v>559</v>
      </c>
    </row>
    <row r="232" spans="1:8" x14ac:dyDescent="0.25">
      <c r="A232" s="11" t="s">
        <v>573</v>
      </c>
      <c r="D232" s="314">
        <v>15</v>
      </c>
      <c r="F232" s="314">
        <v>14</v>
      </c>
      <c r="H232" s="9" t="s">
        <v>559</v>
      </c>
    </row>
    <row r="233" spans="1:8" x14ac:dyDescent="0.25">
      <c r="A233" s="11" t="s">
        <v>574</v>
      </c>
      <c r="D233" s="314">
        <v>19</v>
      </c>
      <c r="F233" s="314">
        <v>17</v>
      </c>
      <c r="H233" s="9" t="s">
        <v>559</v>
      </c>
    </row>
    <row r="234" spans="1:8" x14ac:dyDescent="0.25">
      <c r="A234" s="11" t="s">
        <v>575</v>
      </c>
      <c r="D234" s="314">
        <v>48</v>
      </c>
      <c r="F234" s="314">
        <v>48</v>
      </c>
      <c r="H234" s="9" t="s">
        <v>559</v>
      </c>
    </row>
    <row r="235" spans="1:8" x14ac:dyDescent="0.25">
      <c r="A235" s="11" t="s">
        <v>576</v>
      </c>
      <c r="D235" s="314">
        <v>37</v>
      </c>
      <c r="F235" s="314">
        <v>37</v>
      </c>
      <c r="H235" s="9" t="s">
        <v>559</v>
      </c>
    </row>
    <row r="236" spans="1:8" x14ac:dyDescent="0.25">
      <c r="A236" s="11" t="s">
        <v>577</v>
      </c>
      <c r="D236" s="314">
        <v>11</v>
      </c>
      <c r="F236" s="314">
        <v>11</v>
      </c>
      <c r="H236" s="9" t="s">
        <v>559</v>
      </c>
    </row>
    <row r="237" spans="1:8" x14ac:dyDescent="0.25">
      <c r="A237" s="11" t="s">
        <v>573</v>
      </c>
      <c r="D237" s="314">
        <v>27</v>
      </c>
      <c r="F237" s="314">
        <v>27</v>
      </c>
      <c r="H237" s="9" t="s">
        <v>559</v>
      </c>
    </row>
    <row r="238" spans="1:8" x14ac:dyDescent="0.25">
      <c r="A238" s="11" t="s">
        <v>574</v>
      </c>
      <c r="D238" s="314">
        <v>16</v>
      </c>
      <c r="F238" s="314">
        <v>16</v>
      </c>
      <c r="H238" s="9" t="s">
        <v>559</v>
      </c>
    </row>
    <row r="239" spans="1:8" x14ac:dyDescent="0.25">
      <c r="A239" s="11" t="s">
        <v>575</v>
      </c>
      <c r="D239" s="314">
        <v>36</v>
      </c>
      <c r="F239" s="314">
        <v>34</v>
      </c>
      <c r="H239" s="9" t="s">
        <v>559</v>
      </c>
    </row>
    <row r="240" spans="1:8" x14ac:dyDescent="0.25">
      <c r="A240" s="11" t="s">
        <v>576</v>
      </c>
      <c r="D240" s="314">
        <v>0</v>
      </c>
      <c r="F240" s="314">
        <v>2</v>
      </c>
      <c r="H240" s="9" t="s">
        <v>559</v>
      </c>
    </row>
    <row r="241" spans="1:8" x14ac:dyDescent="0.25">
      <c r="A241" s="11" t="s">
        <v>578</v>
      </c>
      <c r="D241" s="314">
        <v>61</v>
      </c>
      <c r="F241" s="314">
        <v>62</v>
      </c>
      <c r="H241" s="9" t="s">
        <v>559</v>
      </c>
    </row>
    <row r="242" spans="1:8" x14ac:dyDescent="0.25">
      <c r="A242" s="11" t="s">
        <v>579</v>
      </c>
      <c r="D242" s="314">
        <v>12</v>
      </c>
      <c r="F242" s="314">
        <v>12</v>
      </c>
      <c r="H242" s="9" t="s">
        <v>559</v>
      </c>
    </row>
    <row r="243" spans="1:8" x14ac:dyDescent="0.25">
      <c r="A243" s="11" t="s">
        <v>580</v>
      </c>
      <c r="D243" s="314">
        <v>25</v>
      </c>
      <c r="F243" s="314">
        <v>25</v>
      </c>
      <c r="H243" s="9" t="s">
        <v>559</v>
      </c>
    </row>
    <row r="244" spans="1:8" x14ac:dyDescent="0.25">
      <c r="A244" s="11" t="s">
        <v>581</v>
      </c>
      <c r="D244" s="314">
        <v>17</v>
      </c>
      <c r="F244" s="314">
        <v>17</v>
      </c>
      <c r="H244" s="9" t="s">
        <v>559</v>
      </c>
    </row>
    <row r="245" spans="1:8" x14ac:dyDescent="0.25">
      <c r="A245" s="11" t="s">
        <v>582</v>
      </c>
      <c r="D245" s="314">
        <v>8</v>
      </c>
      <c r="F245" s="314">
        <v>8</v>
      </c>
      <c r="H245" s="9" t="s">
        <v>559</v>
      </c>
    </row>
    <row r="246" spans="1:8" x14ac:dyDescent="0.25">
      <c r="A246" s="11" t="s">
        <v>583</v>
      </c>
      <c r="D246" s="314">
        <v>8</v>
      </c>
      <c r="F246" s="314">
        <v>8</v>
      </c>
      <c r="H246" s="9" t="s">
        <v>559</v>
      </c>
    </row>
    <row r="247" spans="1:8" x14ac:dyDescent="0.25">
      <c r="A247" s="11" t="s">
        <v>584</v>
      </c>
      <c r="D247" s="314">
        <v>16</v>
      </c>
      <c r="F247" s="314">
        <v>16</v>
      </c>
      <c r="H247" s="332" t="s">
        <v>559</v>
      </c>
    </row>
    <row r="248" spans="1:8" x14ac:dyDescent="0.25">
      <c r="A248" s="11" t="s">
        <v>585</v>
      </c>
      <c r="D248" s="314">
        <v>22</v>
      </c>
      <c r="F248" s="314">
        <v>22</v>
      </c>
      <c r="H248" s="9" t="s">
        <v>559</v>
      </c>
    </row>
    <row r="249" spans="1:8" x14ac:dyDescent="0.25">
      <c r="A249" s="11" t="s">
        <v>586</v>
      </c>
      <c r="D249" s="314">
        <v>51</v>
      </c>
      <c r="F249" s="314">
        <v>51</v>
      </c>
      <c r="H249" s="9" t="s">
        <v>559</v>
      </c>
    </row>
    <row r="250" spans="1:8" x14ac:dyDescent="0.25">
      <c r="A250" s="327" t="s">
        <v>587</v>
      </c>
      <c r="D250" s="314">
        <v>13</v>
      </c>
      <c r="F250" s="314">
        <v>13</v>
      </c>
      <c r="H250" s="9" t="s">
        <v>559</v>
      </c>
    </row>
    <row r="251" spans="1:8" x14ac:dyDescent="0.25">
      <c r="A251" s="327" t="s">
        <v>588</v>
      </c>
      <c r="D251" s="314">
        <v>19</v>
      </c>
      <c r="F251" s="314">
        <v>19</v>
      </c>
      <c r="H251" s="9" t="s">
        <v>559</v>
      </c>
    </row>
    <row r="252" spans="1:8" x14ac:dyDescent="0.25">
      <c r="A252" s="310" t="s">
        <v>522</v>
      </c>
      <c r="D252" s="3"/>
      <c r="F252" s="3"/>
      <c r="H252" s="9"/>
    </row>
    <row r="253" spans="1:8" x14ac:dyDescent="0.25">
      <c r="A253" s="327" t="s">
        <v>589</v>
      </c>
      <c r="D253" s="320">
        <v>22</v>
      </c>
      <c r="F253" s="320">
        <v>23</v>
      </c>
      <c r="H253" s="9" t="s">
        <v>559</v>
      </c>
    </row>
    <row r="254" spans="1:8" x14ac:dyDescent="0.25">
      <c r="A254" s="327" t="s">
        <v>590</v>
      </c>
      <c r="D254" s="320">
        <v>36</v>
      </c>
      <c r="F254" s="320">
        <v>37</v>
      </c>
      <c r="H254" s="9" t="s">
        <v>559</v>
      </c>
    </row>
    <row r="255" spans="1:8" x14ac:dyDescent="0.25">
      <c r="A255" s="327" t="s">
        <v>576</v>
      </c>
      <c r="D255" s="320">
        <v>1</v>
      </c>
      <c r="F255" s="320">
        <v>1</v>
      </c>
      <c r="H255" s="9" t="s">
        <v>559</v>
      </c>
    </row>
    <row r="256" spans="1:8" x14ac:dyDescent="0.25">
      <c r="A256" s="327" t="s">
        <v>579</v>
      </c>
      <c r="D256" s="320">
        <v>9</v>
      </c>
      <c r="F256" s="320">
        <v>9</v>
      </c>
      <c r="H256" s="9" t="s">
        <v>559</v>
      </c>
    </row>
    <row r="257" spans="1:8" x14ac:dyDescent="0.25">
      <c r="A257" s="11" t="s">
        <v>565</v>
      </c>
      <c r="D257" s="320">
        <v>9</v>
      </c>
      <c r="F257" s="320">
        <v>9</v>
      </c>
      <c r="H257" s="9" t="s">
        <v>559</v>
      </c>
    </row>
    <row r="258" spans="1:8" x14ac:dyDescent="0.25">
      <c r="A258" s="11" t="s">
        <v>591</v>
      </c>
      <c r="D258" s="320">
        <v>20</v>
      </c>
      <c r="F258" s="320">
        <v>18</v>
      </c>
      <c r="H258" s="9" t="s">
        <v>559</v>
      </c>
    </row>
    <row r="259" spans="1:8" x14ac:dyDescent="0.25">
      <c r="A259" s="11" t="s">
        <v>568</v>
      </c>
      <c r="D259" s="320">
        <v>16</v>
      </c>
      <c r="F259" s="320">
        <v>16</v>
      </c>
      <c r="H259" s="332" t="s">
        <v>559</v>
      </c>
    </row>
    <row r="260" spans="1:8" x14ac:dyDescent="0.25">
      <c r="A260" s="11" t="s">
        <v>567</v>
      </c>
      <c r="D260" s="320">
        <v>39</v>
      </c>
      <c r="F260" s="320">
        <v>39</v>
      </c>
      <c r="H260" s="9" t="s">
        <v>559</v>
      </c>
    </row>
    <row r="261" spans="1:8" x14ac:dyDescent="0.25">
      <c r="A261" s="327" t="s">
        <v>569</v>
      </c>
      <c r="D261" s="320">
        <v>10</v>
      </c>
      <c r="F261" s="320">
        <v>10</v>
      </c>
      <c r="H261" s="9" t="s">
        <v>559</v>
      </c>
    </row>
    <row r="262" spans="1:8" x14ac:dyDescent="0.25">
      <c r="A262" s="327" t="s">
        <v>570</v>
      </c>
      <c r="D262" s="320">
        <v>17</v>
      </c>
      <c r="F262" s="320">
        <v>18</v>
      </c>
      <c r="H262" s="9" t="s">
        <v>559</v>
      </c>
    </row>
    <row r="263" spans="1:8" x14ac:dyDescent="0.25">
      <c r="A263" s="327" t="s">
        <v>571</v>
      </c>
      <c r="D263" s="320">
        <v>13</v>
      </c>
      <c r="F263" s="320">
        <v>13</v>
      </c>
      <c r="H263" s="9" t="s">
        <v>559</v>
      </c>
    </row>
    <row r="264" spans="1:8" x14ac:dyDescent="0.25">
      <c r="A264" s="327" t="s">
        <v>592</v>
      </c>
      <c r="D264" s="320">
        <v>17</v>
      </c>
      <c r="F264" s="320">
        <v>17</v>
      </c>
      <c r="H264" s="9" t="s">
        <v>559</v>
      </c>
    </row>
    <row r="265" spans="1:8" x14ac:dyDescent="0.25">
      <c r="A265" s="327" t="s">
        <v>593</v>
      </c>
      <c r="D265" s="320">
        <v>20</v>
      </c>
      <c r="F265" s="320">
        <v>20</v>
      </c>
      <c r="H265" s="9" t="s">
        <v>559</v>
      </c>
    </row>
    <row r="266" spans="1:8" x14ac:dyDescent="0.25">
      <c r="A266" s="327" t="s">
        <v>594</v>
      </c>
      <c r="D266" s="320">
        <v>33</v>
      </c>
      <c r="F266" s="320">
        <v>33</v>
      </c>
      <c r="H266" s="9" t="s">
        <v>559</v>
      </c>
    </row>
    <row r="267" spans="1:8" x14ac:dyDescent="0.25">
      <c r="A267" s="327" t="s">
        <v>595</v>
      </c>
      <c r="D267" s="320">
        <v>25</v>
      </c>
      <c r="F267" s="320">
        <v>25</v>
      </c>
      <c r="H267" s="9" t="s">
        <v>559</v>
      </c>
    </row>
    <row r="268" spans="1:8" x14ac:dyDescent="0.25">
      <c r="A268" s="327" t="s">
        <v>596</v>
      </c>
      <c r="D268" s="320">
        <v>32</v>
      </c>
      <c r="F268" s="320">
        <v>32</v>
      </c>
      <c r="H268" s="9" t="s">
        <v>559</v>
      </c>
    </row>
    <row r="269" spans="1:8" x14ac:dyDescent="0.25">
      <c r="A269" s="11" t="s">
        <v>578</v>
      </c>
      <c r="D269" s="320">
        <v>63</v>
      </c>
      <c r="F269" s="320">
        <v>63</v>
      </c>
      <c r="H269" s="9" t="s">
        <v>559</v>
      </c>
    </row>
    <row r="270" spans="1:8" x14ac:dyDescent="0.25">
      <c r="A270" s="11" t="s">
        <v>651</v>
      </c>
      <c r="D270" s="320">
        <v>9</v>
      </c>
      <c r="F270" s="320">
        <v>9</v>
      </c>
      <c r="H270" s="9"/>
    </row>
    <row r="271" spans="1:8" x14ac:dyDescent="0.25">
      <c r="A271" s="327" t="s">
        <v>597</v>
      </c>
      <c r="D271" s="320">
        <v>14</v>
      </c>
      <c r="F271" s="320">
        <v>14</v>
      </c>
      <c r="H271" s="9" t="s">
        <v>559</v>
      </c>
    </row>
    <row r="272" spans="1:8" x14ac:dyDescent="0.25">
      <c r="A272" s="327" t="s">
        <v>579</v>
      </c>
      <c r="D272" s="320">
        <v>12</v>
      </c>
      <c r="F272" s="320">
        <v>6</v>
      </c>
      <c r="H272" s="9" t="s">
        <v>559</v>
      </c>
    </row>
    <row r="273" spans="1:8" x14ac:dyDescent="0.25">
      <c r="A273" s="327" t="s">
        <v>598</v>
      </c>
      <c r="D273" s="320">
        <v>18</v>
      </c>
      <c r="F273" s="320">
        <v>18</v>
      </c>
      <c r="H273" s="9" t="s">
        <v>559</v>
      </c>
    </row>
    <row r="274" spans="1:8" x14ac:dyDescent="0.25">
      <c r="A274" s="327" t="s">
        <v>599</v>
      </c>
      <c r="D274" s="320">
        <v>25</v>
      </c>
      <c r="F274" s="320">
        <v>25</v>
      </c>
      <c r="H274" s="9" t="s">
        <v>559</v>
      </c>
    </row>
    <row r="275" spans="1:8" x14ac:dyDescent="0.25">
      <c r="A275" s="327" t="s">
        <v>581</v>
      </c>
      <c r="D275" s="320">
        <v>16</v>
      </c>
      <c r="F275" s="320">
        <v>16</v>
      </c>
      <c r="H275" s="9" t="s">
        <v>559</v>
      </c>
    </row>
    <row r="276" spans="1:8" x14ac:dyDescent="0.25">
      <c r="A276" s="333" t="s">
        <v>591</v>
      </c>
      <c r="D276" s="320">
        <v>14</v>
      </c>
      <c r="F276" s="320">
        <v>13</v>
      </c>
      <c r="H276" s="9" t="s">
        <v>559</v>
      </c>
    </row>
    <row r="277" spans="1:8" x14ac:dyDescent="0.25">
      <c r="A277" s="333" t="s">
        <v>563</v>
      </c>
      <c r="D277" s="320">
        <v>12</v>
      </c>
      <c r="F277" s="320">
        <v>12</v>
      </c>
      <c r="H277" s="332" t="s">
        <v>559</v>
      </c>
    </row>
    <row r="278" spans="1:8" x14ac:dyDescent="0.25">
      <c r="A278" s="327" t="s">
        <v>600</v>
      </c>
      <c r="D278" s="320">
        <v>16</v>
      </c>
      <c r="F278" s="320">
        <v>16</v>
      </c>
      <c r="H278" s="9" t="s">
        <v>559</v>
      </c>
    </row>
    <row r="279" spans="1:8" x14ac:dyDescent="0.25">
      <c r="A279" s="327" t="s">
        <v>601</v>
      </c>
      <c r="D279" s="320">
        <v>5</v>
      </c>
      <c r="F279" s="320">
        <v>5</v>
      </c>
      <c r="H279" s="9" t="s">
        <v>559</v>
      </c>
    </row>
    <row r="280" spans="1:8" x14ac:dyDescent="0.25">
      <c r="A280" s="310" t="s">
        <v>537</v>
      </c>
      <c r="D280" s="3"/>
      <c r="F280" s="3"/>
      <c r="H280" s="9"/>
    </row>
    <row r="281" spans="1:8" x14ac:dyDescent="0.25">
      <c r="A281" s="327" t="s">
        <v>591</v>
      </c>
      <c r="D281" s="320">
        <v>11</v>
      </c>
      <c r="F281" s="320">
        <v>10</v>
      </c>
      <c r="H281" s="9" t="s">
        <v>559</v>
      </c>
    </row>
    <row r="282" spans="1:8" x14ac:dyDescent="0.25">
      <c r="A282" s="310" t="s">
        <v>539</v>
      </c>
      <c r="D282" s="3"/>
      <c r="F282" s="3"/>
      <c r="H282" s="9"/>
    </row>
    <row r="283" spans="1:8" x14ac:dyDescent="0.25">
      <c r="A283" s="327" t="s">
        <v>602</v>
      </c>
      <c r="D283" s="320">
        <v>36</v>
      </c>
      <c r="F283" s="320">
        <v>35</v>
      </c>
      <c r="H283" s="9" t="s">
        <v>559</v>
      </c>
    </row>
    <row r="284" spans="1:8" x14ac:dyDescent="0.25">
      <c r="A284" s="327" t="s">
        <v>589</v>
      </c>
      <c r="D284" s="320">
        <v>1</v>
      </c>
      <c r="F284" s="320">
        <v>1</v>
      </c>
      <c r="H284" s="9"/>
    </row>
    <row r="285" spans="1:8" x14ac:dyDescent="0.25">
      <c r="A285" s="327" t="s">
        <v>590</v>
      </c>
      <c r="D285" s="320">
        <v>11</v>
      </c>
      <c r="F285" s="320">
        <v>11</v>
      </c>
      <c r="H285" s="9" t="s">
        <v>559</v>
      </c>
    </row>
    <row r="286" spans="1:8" x14ac:dyDescent="0.25">
      <c r="A286" s="327" t="s">
        <v>603</v>
      </c>
      <c r="D286" s="320">
        <v>31</v>
      </c>
      <c r="F286" s="320">
        <v>32</v>
      </c>
      <c r="H286" s="9" t="s">
        <v>559</v>
      </c>
    </row>
    <row r="287" spans="1:8" x14ac:dyDescent="0.25">
      <c r="A287" s="327" t="s">
        <v>604</v>
      </c>
      <c r="D287" s="320">
        <v>10</v>
      </c>
      <c r="F287" s="320">
        <v>10</v>
      </c>
      <c r="H287" s="9" t="s">
        <v>559</v>
      </c>
    </row>
    <row r="288" spans="1:8" x14ac:dyDescent="0.25">
      <c r="A288" s="327" t="s">
        <v>605</v>
      </c>
      <c r="D288" s="320">
        <v>21</v>
      </c>
      <c r="F288" s="320">
        <v>25</v>
      </c>
      <c r="H288" s="9" t="s">
        <v>559</v>
      </c>
    </row>
    <row r="289" spans="1:8" x14ac:dyDescent="0.25">
      <c r="A289" s="327" t="s">
        <v>606</v>
      </c>
      <c r="D289" s="320">
        <v>12</v>
      </c>
      <c r="F289" s="320">
        <v>13</v>
      </c>
      <c r="H289" s="9" t="s">
        <v>559</v>
      </c>
    </row>
    <row r="290" spans="1:8" x14ac:dyDescent="0.25">
      <c r="A290" s="327" t="s">
        <v>607</v>
      </c>
      <c r="D290" s="320">
        <v>33</v>
      </c>
      <c r="F290" s="320">
        <v>31</v>
      </c>
      <c r="H290" s="9" t="s">
        <v>559</v>
      </c>
    </row>
    <row r="291" spans="1:8" x14ac:dyDescent="0.25">
      <c r="A291" s="327" t="s">
        <v>608</v>
      </c>
      <c r="D291" s="320">
        <v>38</v>
      </c>
      <c r="F291" s="320">
        <v>36</v>
      </c>
      <c r="H291" s="9" t="s">
        <v>559</v>
      </c>
    </row>
    <row r="292" spans="1:8" x14ac:dyDescent="0.25">
      <c r="A292" s="334" t="s">
        <v>609</v>
      </c>
      <c r="D292" s="335">
        <v>5</v>
      </c>
      <c r="F292" s="335">
        <v>7</v>
      </c>
      <c r="H292" s="9" t="s">
        <v>559</v>
      </c>
    </row>
    <row r="293" spans="1:8" x14ac:dyDescent="0.25">
      <c r="A293" s="334" t="s">
        <v>610</v>
      </c>
      <c r="D293" s="335">
        <v>4</v>
      </c>
      <c r="F293" s="335">
        <v>4</v>
      </c>
      <c r="H293" s="9" t="s">
        <v>559</v>
      </c>
    </row>
    <row r="294" spans="1:8" x14ac:dyDescent="0.25">
      <c r="A294" s="327" t="s">
        <v>589</v>
      </c>
      <c r="D294" s="335">
        <v>0</v>
      </c>
      <c r="F294" s="335">
        <v>1</v>
      </c>
      <c r="H294" s="9" t="s">
        <v>559</v>
      </c>
    </row>
    <row r="295" spans="1:8" x14ac:dyDescent="0.25">
      <c r="A295" s="327" t="s">
        <v>574</v>
      </c>
      <c r="D295" s="320">
        <v>24</v>
      </c>
      <c r="F295" s="320">
        <v>27</v>
      </c>
      <c r="H295" s="9" t="s">
        <v>559</v>
      </c>
    </row>
    <row r="296" spans="1:8" x14ac:dyDescent="0.25">
      <c r="A296" s="327" t="s">
        <v>590</v>
      </c>
      <c r="D296" s="320">
        <v>65</v>
      </c>
      <c r="F296" s="320">
        <v>64</v>
      </c>
      <c r="H296" s="9" t="s">
        <v>559</v>
      </c>
    </row>
    <row r="297" spans="1:8" x14ac:dyDescent="0.25">
      <c r="A297" s="327" t="s">
        <v>591</v>
      </c>
      <c r="D297" s="320">
        <v>30</v>
      </c>
      <c r="F297" s="320">
        <v>36</v>
      </c>
      <c r="H297" s="9" t="s">
        <v>559</v>
      </c>
    </row>
    <row r="298" spans="1:8" x14ac:dyDescent="0.25">
      <c r="A298" s="11" t="s">
        <v>567</v>
      </c>
      <c r="D298" s="320">
        <v>44</v>
      </c>
      <c r="F298" s="320">
        <v>44</v>
      </c>
      <c r="H298" s="9" t="s">
        <v>559</v>
      </c>
    </row>
    <row r="299" spans="1:8" x14ac:dyDescent="0.25">
      <c r="A299" s="11" t="s">
        <v>584</v>
      </c>
      <c r="D299" s="320">
        <v>13</v>
      </c>
      <c r="F299" s="320">
        <v>13</v>
      </c>
      <c r="H299" s="332" t="s">
        <v>559</v>
      </c>
    </row>
    <row r="300" spans="1:8" x14ac:dyDescent="0.25">
      <c r="A300" s="11" t="s">
        <v>568</v>
      </c>
      <c r="D300" s="320">
        <v>16</v>
      </c>
      <c r="F300" s="320">
        <v>16</v>
      </c>
      <c r="H300" s="332" t="s">
        <v>559</v>
      </c>
    </row>
    <row r="301" spans="1:8" x14ac:dyDescent="0.25">
      <c r="A301" s="327" t="s">
        <v>569</v>
      </c>
      <c r="D301" s="320">
        <v>12</v>
      </c>
      <c r="F301" s="320">
        <v>12</v>
      </c>
      <c r="H301" s="9" t="s">
        <v>559</v>
      </c>
    </row>
    <row r="302" spans="1:8" x14ac:dyDescent="0.25">
      <c r="A302" s="327" t="s">
        <v>571</v>
      </c>
      <c r="D302" s="320">
        <v>15</v>
      </c>
      <c r="F302" s="320">
        <v>15</v>
      </c>
      <c r="H302" s="9" t="s">
        <v>559</v>
      </c>
    </row>
    <row r="303" spans="1:8" x14ac:dyDescent="0.25">
      <c r="A303" s="336" t="s">
        <v>611</v>
      </c>
      <c r="D303" s="337">
        <f>SUM(D218:D302)</f>
        <v>1686</v>
      </c>
      <c r="F303" s="337">
        <f>SUM(F218:F302)</f>
        <v>1682</v>
      </c>
    </row>
  </sheetData>
  <mergeCells count="12">
    <mergeCell ref="G7:G8"/>
    <mergeCell ref="H7:H8"/>
    <mergeCell ref="A1:I1"/>
    <mergeCell ref="A2:I2"/>
    <mergeCell ref="A5:I5"/>
    <mergeCell ref="A6:I6"/>
    <mergeCell ref="A7:A8"/>
    <mergeCell ref="B7:B8"/>
    <mergeCell ref="C7:C8"/>
    <mergeCell ref="D7:D8"/>
    <mergeCell ref="E7:E8"/>
    <mergeCell ref="F7:F8"/>
  </mergeCells>
  <pageMargins left="0.28999999999999998" right="0.19685039370078741" top="0.43307086614173229" bottom="0.27559055118110237" header="0.31496062992125984" footer="0.19685039370078741"/>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35"/>
  <sheetViews>
    <sheetView workbookViewId="0"/>
  </sheetViews>
  <sheetFormatPr baseColWidth="10" defaultColWidth="11.44140625" defaultRowHeight="13.2" x14ac:dyDescent="0.25"/>
  <cols>
    <col min="1" max="1" width="11.44140625" style="59"/>
    <col min="2" max="2" width="49.44140625" style="59" customWidth="1"/>
    <col min="3" max="3" width="40.33203125" style="59" customWidth="1"/>
    <col min="4" max="16384" width="11.44140625" style="59"/>
  </cols>
  <sheetData>
    <row r="1" spans="1:7" x14ac:dyDescent="0.25">
      <c r="A1" s="59">
        <v>0</v>
      </c>
      <c r="B1" s="61" t="s">
        <v>172</v>
      </c>
    </row>
    <row r="2" spans="1:7" ht="13.8" x14ac:dyDescent="0.25">
      <c r="A2" s="51">
        <v>1</v>
      </c>
      <c r="B2" s="51" t="s">
        <v>97</v>
      </c>
      <c r="C2" s="59" t="s">
        <v>136</v>
      </c>
      <c r="D2" s="51" t="s">
        <v>96</v>
      </c>
      <c r="E2" s="59" t="s">
        <v>169</v>
      </c>
      <c r="G2" s="60"/>
    </row>
    <row r="3" spans="1:7" ht="13.8" x14ac:dyDescent="0.25">
      <c r="A3" s="51">
        <v>2</v>
      </c>
      <c r="B3" s="51" t="s">
        <v>98</v>
      </c>
      <c r="C3" s="59" t="s">
        <v>137</v>
      </c>
      <c r="D3" s="51" t="s">
        <v>96</v>
      </c>
      <c r="E3" s="59" t="s">
        <v>169</v>
      </c>
    </row>
    <row r="4" spans="1:7" ht="13.8" x14ac:dyDescent="0.25">
      <c r="A4" s="51">
        <v>3</v>
      </c>
      <c r="B4" s="51" t="s">
        <v>99</v>
      </c>
      <c r="C4" s="59" t="s">
        <v>138</v>
      </c>
      <c r="D4" s="51" t="s">
        <v>96</v>
      </c>
      <c r="E4" s="59" t="s">
        <v>169</v>
      </c>
    </row>
    <row r="5" spans="1:7" ht="13.8" x14ac:dyDescent="0.25">
      <c r="A5" s="51">
        <v>4</v>
      </c>
      <c r="B5" s="51" t="s">
        <v>100</v>
      </c>
      <c r="C5" s="59" t="s">
        <v>139</v>
      </c>
      <c r="D5" s="51" t="s">
        <v>96</v>
      </c>
      <c r="E5" s="59" t="s">
        <v>169</v>
      </c>
    </row>
    <row r="6" spans="1:7" ht="13.8" x14ac:dyDescent="0.25">
      <c r="A6" s="51">
        <v>5</v>
      </c>
      <c r="B6" s="52" t="s">
        <v>101</v>
      </c>
      <c r="C6" s="59" t="s">
        <v>140</v>
      </c>
      <c r="D6" s="51" t="s">
        <v>96</v>
      </c>
      <c r="E6" s="59" t="s">
        <v>169</v>
      </c>
    </row>
    <row r="7" spans="1:7" ht="13.8" x14ac:dyDescent="0.25">
      <c r="A7" s="51">
        <v>6</v>
      </c>
      <c r="B7" s="51" t="s">
        <v>102</v>
      </c>
      <c r="C7" s="59" t="s">
        <v>141</v>
      </c>
      <c r="D7" s="51" t="s">
        <v>96</v>
      </c>
      <c r="E7" s="59" t="s">
        <v>169</v>
      </c>
    </row>
    <row r="8" spans="1:7" ht="13.8" x14ac:dyDescent="0.25">
      <c r="A8" s="51">
        <v>7</v>
      </c>
      <c r="B8" s="51" t="s">
        <v>103</v>
      </c>
      <c r="C8" s="59" t="s">
        <v>130</v>
      </c>
      <c r="D8" s="51" t="s">
        <v>96</v>
      </c>
      <c r="E8" s="59" t="s">
        <v>169</v>
      </c>
    </row>
    <row r="9" spans="1:7" ht="13.8" x14ac:dyDescent="0.25">
      <c r="A9" s="51">
        <v>8</v>
      </c>
      <c r="B9" s="51" t="s">
        <v>104</v>
      </c>
      <c r="C9" s="59" t="s">
        <v>142</v>
      </c>
      <c r="D9" s="51" t="s">
        <v>96</v>
      </c>
      <c r="E9" s="59" t="s">
        <v>169</v>
      </c>
    </row>
    <row r="10" spans="1:7" ht="13.8" x14ac:dyDescent="0.25">
      <c r="A10" s="51">
        <v>9</v>
      </c>
      <c r="B10" s="51" t="s">
        <v>105</v>
      </c>
      <c r="C10" s="59" t="s">
        <v>143</v>
      </c>
      <c r="D10" s="51" t="s">
        <v>96</v>
      </c>
      <c r="E10" s="59" t="s">
        <v>169</v>
      </c>
    </row>
    <row r="11" spans="1:7" ht="13.8" x14ac:dyDescent="0.25">
      <c r="A11" s="51">
        <v>10</v>
      </c>
      <c r="B11" s="51" t="s">
        <v>106</v>
      </c>
      <c r="C11" s="59" t="s">
        <v>144</v>
      </c>
      <c r="D11" s="51" t="s">
        <v>96</v>
      </c>
      <c r="E11" s="59" t="s">
        <v>169</v>
      </c>
    </row>
    <row r="12" spans="1:7" ht="13.8" x14ac:dyDescent="0.25">
      <c r="A12" s="51">
        <v>11</v>
      </c>
      <c r="B12" s="51" t="s">
        <v>107</v>
      </c>
      <c r="C12" s="61" t="s">
        <v>167</v>
      </c>
      <c r="D12" s="51" t="s">
        <v>96</v>
      </c>
      <c r="E12" s="59" t="s">
        <v>169</v>
      </c>
    </row>
    <row r="13" spans="1:7" ht="13.8" x14ac:dyDescent="0.25">
      <c r="A13" s="51">
        <v>12</v>
      </c>
      <c r="B13" s="51" t="s">
        <v>108</v>
      </c>
      <c r="C13" s="59" t="s">
        <v>131</v>
      </c>
      <c r="D13" s="51" t="s">
        <v>96</v>
      </c>
      <c r="E13" s="59" t="s">
        <v>169</v>
      </c>
    </row>
    <row r="14" spans="1:7" ht="13.8" x14ac:dyDescent="0.25">
      <c r="A14" s="51">
        <v>13</v>
      </c>
      <c r="B14" s="51" t="s">
        <v>109</v>
      </c>
      <c r="C14" s="59" t="s">
        <v>145</v>
      </c>
      <c r="D14" s="51" t="s">
        <v>96</v>
      </c>
      <c r="E14" s="59" t="s">
        <v>169</v>
      </c>
    </row>
    <row r="15" spans="1:7" ht="13.8" x14ac:dyDescent="0.25">
      <c r="A15" s="51">
        <v>14</v>
      </c>
      <c r="B15" s="52" t="s">
        <v>171</v>
      </c>
      <c r="C15" s="59" t="s">
        <v>146</v>
      </c>
      <c r="D15" s="51" t="s">
        <v>96</v>
      </c>
      <c r="E15" s="59" t="s">
        <v>169</v>
      </c>
    </row>
    <row r="16" spans="1:7" ht="13.8" x14ac:dyDescent="0.25">
      <c r="A16" s="51">
        <v>15</v>
      </c>
      <c r="B16" s="51" t="s">
        <v>110</v>
      </c>
      <c r="C16" s="59" t="s">
        <v>132</v>
      </c>
      <c r="D16" s="51" t="s">
        <v>96</v>
      </c>
      <c r="E16" s="59" t="s">
        <v>169</v>
      </c>
    </row>
    <row r="17" spans="1:5" ht="13.8" x14ac:dyDescent="0.25">
      <c r="A17" s="51">
        <v>16</v>
      </c>
      <c r="B17" s="51" t="s">
        <v>111</v>
      </c>
      <c r="C17" s="59" t="s">
        <v>158</v>
      </c>
      <c r="D17" s="51" t="s">
        <v>96</v>
      </c>
      <c r="E17" s="59" t="s">
        <v>169</v>
      </c>
    </row>
    <row r="18" spans="1:5" ht="13.8" x14ac:dyDescent="0.25">
      <c r="A18" s="51">
        <v>17</v>
      </c>
      <c r="B18" s="51" t="s">
        <v>112</v>
      </c>
      <c r="C18" s="61" t="s">
        <v>164</v>
      </c>
      <c r="D18" s="51" t="s">
        <v>96</v>
      </c>
      <c r="E18" s="59" t="s">
        <v>169</v>
      </c>
    </row>
    <row r="19" spans="1:5" ht="13.8" x14ac:dyDescent="0.25">
      <c r="A19" s="51">
        <v>18</v>
      </c>
      <c r="B19" s="51" t="s">
        <v>113</v>
      </c>
      <c r="C19" s="59" t="s">
        <v>159</v>
      </c>
      <c r="D19" s="51" t="s">
        <v>96</v>
      </c>
      <c r="E19" s="59" t="s">
        <v>169</v>
      </c>
    </row>
    <row r="20" spans="1:5" ht="13.8" x14ac:dyDescent="0.25">
      <c r="A20" s="51">
        <v>19</v>
      </c>
      <c r="B20" s="51" t="s">
        <v>114</v>
      </c>
      <c r="C20" s="59" t="s">
        <v>147</v>
      </c>
      <c r="D20" s="51" t="s">
        <v>96</v>
      </c>
      <c r="E20" s="59" t="s">
        <v>169</v>
      </c>
    </row>
    <row r="21" spans="1:5" ht="13.8" x14ac:dyDescent="0.25">
      <c r="A21" s="51">
        <v>20</v>
      </c>
      <c r="B21" s="53" t="s">
        <v>115</v>
      </c>
      <c r="C21" s="59" t="s">
        <v>148</v>
      </c>
      <c r="D21" s="51" t="s">
        <v>96</v>
      </c>
      <c r="E21" s="59" t="s">
        <v>169</v>
      </c>
    </row>
    <row r="22" spans="1:5" ht="13.8" x14ac:dyDescent="0.25">
      <c r="A22" s="51">
        <v>21</v>
      </c>
      <c r="B22" s="51" t="s">
        <v>116</v>
      </c>
      <c r="C22" s="61" t="s">
        <v>166</v>
      </c>
      <c r="D22" s="51" t="s">
        <v>96</v>
      </c>
      <c r="E22" s="59" t="s">
        <v>169</v>
      </c>
    </row>
    <row r="23" spans="1:5" ht="13.8" x14ac:dyDescent="0.25">
      <c r="A23" s="51">
        <v>22</v>
      </c>
      <c r="B23" s="51" t="s">
        <v>117</v>
      </c>
      <c r="C23" s="59" t="s">
        <v>149</v>
      </c>
      <c r="D23" s="51" t="s">
        <v>96</v>
      </c>
      <c r="E23" s="59" t="s">
        <v>169</v>
      </c>
    </row>
    <row r="24" spans="1:5" ht="13.8" x14ac:dyDescent="0.25">
      <c r="A24" s="51">
        <v>23</v>
      </c>
      <c r="B24" s="51" t="s">
        <v>118</v>
      </c>
      <c r="C24" s="59" t="s">
        <v>150</v>
      </c>
      <c r="D24" s="51" t="s">
        <v>96</v>
      </c>
      <c r="E24" s="59" t="s">
        <v>169</v>
      </c>
    </row>
    <row r="25" spans="1:5" ht="13.8" x14ac:dyDescent="0.25">
      <c r="A25" s="51">
        <v>24</v>
      </c>
      <c r="B25" s="51" t="s">
        <v>119</v>
      </c>
      <c r="C25" s="59" t="s">
        <v>151</v>
      </c>
      <c r="D25" s="51" t="s">
        <v>96</v>
      </c>
      <c r="E25" s="59" t="s">
        <v>169</v>
      </c>
    </row>
    <row r="26" spans="1:5" ht="13.8" x14ac:dyDescent="0.25">
      <c r="A26" s="51">
        <v>25</v>
      </c>
      <c r="B26" s="51" t="s">
        <v>120</v>
      </c>
      <c r="C26" s="59" t="s">
        <v>152</v>
      </c>
      <c r="D26" s="51" t="s">
        <v>96</v>
      </c>
      <c r="E26" s="59" t="s">
        <v>169</v>
      </c>
    </row>
    <row r="27" spans="1:5" ht="13.8" x14ac:dyDescent="0.25">
      <c r="A27" s="51">
        <v>26</v>
      </c>
      <c r="B27" s="51" t="s">
        <v>121</v>
      </c>
      <c r="C27" s="59" t="s">
        <v>133</v>
      </c>
      <c r="D27" s="51" t="s">
        <v>96</v>
      </c>
      <c r="E27" s="59" t="s">
        <v>169</v>
      </c>
    </row>
    <row r="28" spans="1:5" ht="13.8" x14ac:dyDescent="0.25">
      <c r="A28" s="51">
        <v>27</v>
      </c>
      <c r="B28" s="51" t="s">
        <v>122</v>
      </c>
      <c r="C28" s="62" t="s">
        <v>165</v>
      </c>
      <c r="D28" s="51" t="s">
        <v>96</v>
      </c>
      <c r="E28" s="62" t="s">
        <v>168</v>
      </c>
    </row>
    <row r="29" spans="1:5" ht="13.8" x14ac:dyDescent="0.25">
      <c r="A29" s="51">
        <v>28</v>
      </c>
      <c r="B29" s="51" t="s">
        <v>123</v>
      </c>
      <c r="C29" s="59" t="s">
        <v>153</v>
      </c>
      <c r="D29" s="51" t="s">
        <v>96</v>
      </c>
      <c r="E29" s="59" t="s">
        <v>169</v>
      </c>
    </row>
    <row r="30" spans="1:5" ht="13.8" x14ac:dyDescent="0.25">
      <c r="A30" s="51">
        <v>29</v>
      </c>
      <c r="B30" s="51" t="s">
        <v>124</v>
      </c>
      <c r="C30" s="59" t="s">
        <v>154</v>
      </c>
      <c r="D30" s="51" t="s">
        <v>96</v>
      </c>
      <c r="E30" s="59" t="s">
        <v>169</v>
      </c>
    </row>
    <row r="31" spans="1:5" ht="13.8" x14ac:dyDescent="0.25">
      <c r="A31" s="51">
        <v>30</v>
      </c>
      <c r="B31" s="51" t="s">
        <v>125</v>
      </c>
      <c r="C31" s="59" t="s">
        <v>155</v>
      </c>
      <c r="D31" s="51" t="s">
        <v>96</v>
      </c>
      <c r="E31" s="59" t="s">
        <v>169</v>
      </c>
    </row>
    <row r="32" spans="1:5" ht="13.8" x14ac:dyDescent="0.25">
      <c r="A32" s="51">
        <v>31</v>
      </c>
      <c r="B32" s="51" t="s">
        <v>126</v>
      </c>
      <c r="C32" s="59" t="s">
        <v>134</v>
      </c>
      <c r="D32" s="51" t="s">
        <v>96</v>
      </c>
      <c r="E32" s="59" t="s">
        <v>169</v>
      </c>
    </row>
    <row r="33" spans="1:5" ht="13.8" x14ac:dyDescent="0.25">
      <c r="A33" s="51">
        <v>32</v>
      </c>
      <c r="B33" s="51" t="s">
        <v>127</v>
      </c>
      <c r="C33" s="59" t="s">
        <v>156</v>
      </c>
      <c r="D33" s="51" t="s">
        <v>96</v>
      </c>
      <c r="E33" s="59" t="s">
        <v>169</v>
      </c>
    </row>
    <row r="34" spans="1:5" ht="13.8" x14ac:dyDescent="0.25">
      <c r="A34" s="51">
        <v>33</v>
      </c>
      <c r="B34" s="51" t="s">
        <v>128</v>
      </c>
      <c r="C34" s="59" t="s">
        <v>157</v>
      </c>
      <c r="D34" s="51" t="s">
        <v>96</v>
      </c>
      <c r="E34" s="59" t="s">
        <v>169</v>
      </c>
    </row>
    <row r="35" spans="1:5" ht="13.8" x14ac:dyDescent="0.25">
      <c r="A35" s="51">
        <v>34</v>
      </c>
      <c r="B35" s="51" t="s">
        <v>129</v>
      </c>
      <c r="C35" s="59" t="s">
        <v>135</v>
      </c>
      <c r="D35" s="51" t="s">
        <v>96</v>
      </c>
      <c r="E35" s="59" t="s">
        <v>169</v>
      </c>
    </row>
  </sheetData>
  <autoFilter ref="A1:E3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O58"/>
  <sheetViews>
    <sheetView topLeftCell="A28" zoomScale="50" zoomScaleNormal="50" zoomScaleSheetLayoutView="70" workbookViewId="0">
      <selection activeCell="E72" sqref="E72"/>
    </sheetView>
  </sheetViews>
  <sheetFormatPr baseColWidth="10" defaultRowHeight="13.8" x14ac:dyDescent="0.3"/>
  <cols>
    <col min="1" max="1" width="23.88671875" customWidth="1"/>
    <col min="2" max="2" width="33.88671875" customWidth="1"/>
    <col min="3" max="3" width="6.109375" customWidth="1"/>
    <col min="4" max="6" width="14.6640625" customWidth="1"/>
    <col min="7" max="7" width="0.88671875" customWidth="1"/>
    <col min="8" max="8" width="10.33203125" customWidth="1"/>
    <col min="9" max="9" width="1.6640625" customWidth="1"/>
    <col min="10" max="12" width="14.6640625" customWidth="1"/>
    <col min="13" max="13" width="0.6640625" customWidth="1"/>
    <col min="14" max="14" width="10.33203125" customWidth="1"/>
    <col min="15" max="15" width="1.6640625" customWidth="1"/>
    <col min="16" max="18" width="14.6640625" customWidth="1"/>
    <col min="19" max="19" width="0.88671875" customWidth="1"/>
    <col min="20" max="20" width="10.33203125" customWidth="1"/>
    <col min="21" max="21" width="1.6640625" customWidth="1"/>
    <col min="22" max="24" width="14.6640625" customWidth="1"/>
    <col min="25" max="25" width="0.88671875" customWidth="1"/>
    <col min="26" max="26" width="10.33203125" customWidth="1"/>
    <col min="27" max="27" width="4.5546875" style="2" customWidth="1"/>
    <col min="28" max="28" width="11.6640625" style="31" customWidth="1"/>
  </cols>
  <sheetData>
    <row r="1" spans="1:41" ht="20.25" customHeight="1" x14ac:dyDescent="0.3">
      <c r="A1" s="776" t="s">
        <v>84</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49"/>
    </row>
    <row r="2" spans="1:41" ht="19.5" customHeight="1" x14ac:dyDescent="0.3">
      <c r="A2" s="775" t="s">
        <v>413</v>
      </c>
      <c r="B2" s="775"/>
      <c r="C2" s="775"/>
      <c r="D2" s="775"/>
      <c r="E2" s="775"/>
      <c r="F2" s="775"/>
      <c r="G2" s="775"/>
      <c r="H2" s="775"/>
      <c r="I2" s="775"/>
      <c r="J2" s="775"/>
      <c r="K2" s="775"/>
      <c r="L2" s="775"/>
      <c r="M2" s="775"/>
      <c r="N2" s="775"/>
      <c r="O2" s="775"/>
      <c r="P2" s="775"/>
      <c r="Q2" s="775"/>
      <c r="R2" s="775"/>
      <c r="S2" s="775"/>
      <c r="T2" s="775"/>
      <c r="U2" s="775"/>
      <c r="V2" s="775"/>
      <c r="W2" s="775"/>
      <c r="X2" s="775"/>
      <c r="Y2" s="775"/>
      <c r="Z2" s="775"/>
      <c r="AA2" s="49"/>
    </row>
    <row r="3" spans="1:41" ht="14.25" customHeight="1" x14ac:dyDescent="0.3">
      <c r="A3" s="775" t="s">
        <v>85</v>
      </c>
      <c r="B3" s="775"/>
      <c r="C3" s="775"/>
      <c r="D3" s="775"/>
      <c r="E3" s="775"/>
      <c r="F3" s="775"/>
      <c r="G3" s="775"/>
      <c r="H3" s="775"/>
      <c r="I3" s="775"/>
      <c r="J3" s="775"/>
      <c r="K3" s="775"/>
      <c r="L3" s="775"/>
      <c r="M3" s="775"/>
      <c r="N3" s="775"/>
      <c r="O3" s="775"/>
      <c r="P3" s="775"/>
      <c r="Q3" s="775"/>
      <c r="R3" s="775"/>
      <c r="S3" s="775"/>
      <c r="T3" s="775"/>
      <c r="U3" s="775"/>
      <c r="V3" s="775"/>
      <c r="W3" s="775"/>
      <c r="X3" s="775"/>
      <c r="Y3" s="775"/>
      <c r="Z3" s="775"/>
      <c r="AA3" s="49"/>
    </row>
    <row r="4" spans="1:41" ht="13.5" customHeight="1" x14ac:dyDescent="0.3">
      <c r="A4" s="777" t="s">
        <v>86</v>
      </c>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49"/>
    </row>
    <row r="5" spans="1:41" ht="21.75" customHeight="1" x14ac:dyDescent="0.3">
      <c r="A5" s="777" t="s">
        <v>414</v>
      </c>
      <c r="B5" s="777"/>
      <c r="C5" s="777"/>
      <c r="D5" s="777"/>
      <c r="E5" s="777"/>
      <c r="F5" s="777"/>
      <c r="G5" s="777"/>
      <c r="H5" s="777"/>
      <c r="I5" s="777"/>
      <c r="J5" s="777"/>
      <c r="K5" s="777"/>
      <c r="L5" s="777"/>
      <c r="M5" s="777"/>
      <c r="N5" s="777"/>
      <c r="O5" s="777"/>
      <c r="P5" s="777"/>
      <c r="Q5" s="777"/>
      <c r="R5" s="777"/>
      <c r="S5" s="777"/>
      <c r="T5" s="777"/>
      <c r="U5" s="777"/>
      <c r="V5" s="777"/>
      <c r="W5" s="777"/>
      <c r="X5" s="777"/>
      <c r="Y5" s="777"/>
      <c r="Z5" s="777"/>
      <c r="AA5" s="49"/>
    </row>
    <row r="6" spans="1:41" ht="14.25" customHeight="1" thickBot="1" x14ac:dyDescent="0.35">
      <c r="A6" s="789" t="s">
        <v>10</v>
      </c>
      <c r="B6" s="789"/>
      <c r="C6" s="789"/>
      <c r="D6" s="789"/>
      <c r="E6" s="789"/>
      <c r="F6" s="789"/>
      <c r="G6" s="789"/>
      <c r="H6" s="789"/>
      <c r="I6" s="789"/>
      <c r="J6" s="789"/>
      <c r="K6" s="789"/>
      <c r="L6" s="789"/>
      <c r="M6" s="789"/>
      <c r="N6" s="789"/>
      <c r="O6" s="789"/>
      <c r="P6" s="789"/>
      <c r="Q6" s="789"/>
      <c r="R6" s="789"/>
      <c r="S6" s="789"/>
      <c r="T6" s="789"/>
      <c r="U6" s="789"/>
      <c r="V6" s="789"/>
      <c r="W6" s="789"/>
      <c r="X6" s="789"/>
      <c r="Y6" s="789"/>
      <c r="Z6" s="789"/>
      <c r="AA6" s="49"/>
    </row>
    <row r="7" spans="1:41" ht="30" customHeight="1" thickBot="1" x14ac:dyDescent="0.35">
      <c r="A7" s="798" t="s">
        <v>65</v>
      </c>
      <c r="B7" s="783" t="s">
        <v>417</v>
      </c>
      <c r="C7" s="786" t="s">
        <v>23</v>
      </c>
      <c r="D7" s="780" t="s">
        <v>398</v>
      </c>
      <c r="E7" s="781"/>
      <c r="F7" s="781"/>
      <c r="G7" s="781"/>
      <c r="H7" s="782"/>
      <c r="I7" s="276"/>
      <c r="J7" s="780" t="s">
        <v>399</v>
      </c>
      <c r="K7" s="781"/>
      <c r="L7" s="781"/>
      <c r="M7" s="781"/>
      <c r="N7" s="782"/>
      <c r="O7" s="276"/>
      <c r="P7" s="793" t="s">
        <v>400</v>
      </c>
      <c r="Q7" s="794"/>
      <c r="R7" s="794"/>
      <c r="S7" s="794"/>
      <c r="T7" s="795"/>
      <c r="U7" s="276"/>
      <c r="V7" s="780" t="s">
        <v>401</v>
      </c>
      <c r="W7" s="781"/>
      <c r="X7" s="781"/>
      <c r="Y7" s="781"/>
      <c r="Z7" s="782"/>
      <c r="AA7" s="49"/>
    </row>
    <row r="8" spans="1:41" ht="48.75" customHeight="1" x14ac:dyDescent="0.3">
      <c r="A8" s="799"/>
      <c r="B8" s="784"/>
      <c r="C8" s="787"/>
      <c r="D8" s="790" t="s">
        <v>163</v>
      </c>
      <c r="E8" s="791"/>
      <c r="F8" s="792"/>
      <c r="G8" s="65"/>
      <c r="H8" s="801" t="s">
        <v>63</v>
      </c>
      <c r="I8" s="120"/>
      <c r="J8" s="790" t="s">
        <v>163</v>
      </c>
      <c r="K8" s="791"/>
      <c r="L8" s="792"/>
      <c r="M8" s="65"/>
      <c r="N8" s="801" t="s">
        <v>63</v>
      </c>
      <c r="O8" s="120"/>
      <c r="P8" s="790" t="s">
        <v>163</v>
      </c>
      <c r="Q8" s="791"/>
      <c r="R8" s="792"/>
      <c r="S8" s="66"/>
      <c r="T8" s="801" t="s">
        <v>63</v>
      </c>
      <c r="U8" s="120"/>
      <c r="V8" s="790" t="s">
        <v>163</v>
      </c>
      <c r="W8" s="791"/>
      <c r="X8" s="792"/>
      <c r="Y8" s="66"/>
      <c r="Z8" s="796" t="s">
        <v>63</v>
      </c>
      <c r="AA8" s="49"/>
    </row>
    <row r="9" spans="1:41" ht="25.5" customHeight="1" x14ac:dyDescent="0.3">
      <c r="A9" s="800"/>
      <c r="B9" s="785"/>
      <c r="C9" s="788"/>
      <c r="D9" s="67" t="s">
        <v>7</v>
      </c>
      <c r="E9" s="68" t="s">
        <v>8</v>
      </c>
      <c r="F9" s="67" t="s">
        <v>9</v>
      </c>
      <c r="G9" s="69"/>
      <c r="H9" s="802"/>
      <c r="I9" s="120"/>
      <c r="J9" s="70" t="s">
        <v>50</v>
      </c>
      <c r="K9" s="70" t="s">
        <v>56</v>
      </c>
      <c r="L9" s="71" t="s">
        <v>52</v>
      </c>
      <c r="M9" s="72"/>
      <c r="N9" s="802"/>
      <c r="O9" s="120"/>
      <c r="P9" s="70" t="s">
        <v>57</v>
      </c>
      <c r="Q9" s="70" t="s">
        <v>54</v>
      </c>
      <c r="R9" s="71" t="s">
        <v>55</v>
      </c>
      <c r="S9" s="72"/>
      <c r="T9" s="802"/>
      <c r="U9" s="120"/>
      <c r="V9" s="70" t="s">
        <v>88</v>
      </c>
      <c r="W9" s="70" t="s">
        <v>21</v>
      </c>
      <c r="X9" s="70" t="s">
        <v>22</v>
      </c>
      <c r="Y9" s="72"/>
      <c r="Z9" s="797"/>
      <c r="AA9" s="49"/>
    </row>
    <row r="10" spans="1:41" x14ac:dyDescent="0.3">
      <c r="A10" s="778" t="e">
        <f>VLOOKUP('HOJA DE TRABAJO DE LA UPE'!#REF!,Hoja1!$B$2:$C$35,2,FALSE)</f>
        <v>#REF!</v>
      </c>
      <c r="B10" s="73"/>
      <c r="C10" s="74"/>
      <c r="D10" s="74"/>
      <c r="E10" s="75"/>
      <c r="F10" s="76"/>
      <c r="G10" s="77"/>
      <c r="H10" s="809" t="s">
        <v>37</v>
      </c>
      <c r="I10" s="120"/>
      <c r="J10" s="74"/>
      <c r="K10" s="75"/>
      <c r="L10" s="75"/>
      <c r="M10" s="77"/>
      <c r="N10" s="803"/>
      <c r="O10" s="120"/>
      <c r="P10" s="78"/>
      <c r="Q10" s="79"/>
      <c r="R10" s="79"/>
      <c r="S10" s="77"/>
      <c r="T10" s="803"/>
      <c r="U10" s="120"/>
      <c r="V10" s="78"/>
      <c r="W10" s="79"/>
      <c r="X10" s="80"/>
      <c r="Y10" s="77"/>
      <c r="Z10" s="806"/>
      <c r="AA10" s="49"/>
    </row>
    <row r="11" spans="1:41" ht="27.75" customHeight="1" x14ac:dyDescent="0.3">
      <c r="A11" s="779"/>
      <c r="B11" s="77"/>
      <c r="C11" s="81"/>
      <c r="D11" s="82"/>
      <c r="E11" s="83"/>
      <c r="F11" s="84"/>
      <c r="G11" s="85"/>
      <c r="H11" s="804"/>
      <c r="I11" s="120"/>
      <c r="J11" s="82"/>
      <c r="K11" s="83"/>
      <c r="L11" s="84"/>
      <c r="M11" s="77"/>
      <c r="N11" s="804"/>
      <c r="O11" s="120"/>
      <c r="P11" s="86"/>
      <c r="Q11" s="87"/>
      <c r="R11" s="88"/>
      <c r="S11" s="77"/>
      <c r="T11" s="804"/>
      <c r="U11" s="120"/>
      <c r="V11" s="86"/>
      <c r="W11" s="87"/>
      <c r="X11" s="88"/>
      <c r="Y11" s="77"/>
      <c r="Z11" s="807"/>
      <c r="AA11" s="49"/>
      <c r="AC11" s="5"/>
    </row>
    <row r="12" spans="1:41" ht="41.25" customHeight="1" x14ac:dyDescent="0.3">
      <c r="A12" s="277" t="s">
        <v>64</v>
      </c>
      <c r="B12" s="828" t="str">
        <f>'HOJA DE TRABAJO DE LA UPE'!D55</f>
        <v>SUBSIDIOS FEDERALES PARA ORGANISMOS D. E.</v>
      </c>
      <c r="C12" s="89" t="s">
        <v>61</v>
      </c>
      <c r="D12" s="90">
        <f>D13</f>
        <v>100698</v>
      </c>
      <c r="E12" s="91">
        <f>D12+E13</f>
        <v>302095</v>
      </c>
      <c r="F12" s="92">
        <f>E12+F13</f>
        <v>453142</v>
      </c>
      <c r="G12" s="93"/>
      <c r="H12" s="804"/>
      <c r="I12" s="120"/>
      <c r="J12" s="90">
        <f>F12+J13</f>
        <v>553840</v>
      </c>
      <c r="K12" s="91">
        <f>J12+K13</f>
        <v>654538</v>
      </c>
      <c r="L12" s="91">
        <f>K12+L13</f>
        <v>851091.48499999999</v>
      </c>
      <c r="M12" s="94"/>
      <c r="N12" s="804"/>
      <c r="O12" s="120"/>
      <c r="P12" s="90">
        <f>L12+P13</f>
        <v>1002138.485</v>
      </c>
      <c r="Q12" s="91">
        <f>P12+Q13</f>
        <v>1102836.4849999999</v>
      </c>
      <c r="R12" s="91">
        <f>Q12+R13</f>
        <v>1203534.4849999999</v>
      </c>
      <c r="S12" s="94"/>
      <c r="T12" s="804"/>
      <c r="U12" s="120"/>
      <c r="V12" s="90">
        <f>R12+V13</f>
        <v>1304232.4849999999</v>
      </c>
      <c r="W12" s="91">
        <f>V12+W13</f>
        <v>1579299.7529999998</v>
      </c>
      <c r="X12" s="92">
        <f>W12+X13</f>
        <v>1637422.9199999997</v>
      </c>
      <c r="Y12" s="94"/>
      <c r="Z12" s="807"/>
      <c r="AA12" s="49"/>
      <c r="AC12" s="5"/>
    </row>
    <row r="13" spans="1:41" s="6" customFormat="1" ht="14.4" x14ac:dyDescent="0.3">
      <c r="A13" s="278"/>
      <c r="B13" s="829"/>
      <c r="C13" s="95" t="s">
        <v>16</v>
      </c>
      <c r="D13" s="96">
        <f>'HOJA DE TRABAJO DE LA UPE'!D29</f>
        <v>100698</v>
      </c>
      <c r="E13" s="97">
        <f>'HOJA DE TRABAJO DE LA UPE'!E29</f>
        <v>201397</v>
      </c>
      <c r="F13" s="98">
        <f>'HOJA DE TRABAJO DE LA UPE'!F29</f>
        <v>151047</v>
      </c>
      <c r="G13" s="99"/>
      <c r="H13" s="805"/>
      <c r="I13" s="120"/>
      <c r="J13" s="96">
        <f>'HOJA DE TRABAJO DE LA UPE'!H29</f>
        <v>100698</v>
      </c>
      <c r="K13" s="97">
        <f>'HOJA DE TRABAJO DE LA UPE'!I29</f>
        <v>100698</v>
      </c>
      <c r="L13" s="97">
        <f>'HOJA DE TRABAJO DE LA UPE'!J29</f>
        <v>196553.48499999999</v>
      </c>
      <c r="M13" s="100"/>
      <c r="N13" s="805"/>
      <c r="O13" s="120"/>
      <c r="P13" s="96">
        <f>'HOJA DE TRABAJO DE LA UPE'!L29</f>
        <v>151047</v>
      </c>
      <c r="Q13" s="97">
        <f>'HOJA DE TRABAJO DE LA UPE'!M29</f>
        <v>100698</v>
      </c>
      <c r="R13" s="97">
        <f>'HOJA DE TRABAJO DE LA UPE'!N29</f>
        <v>100698</v>
      </c>
      <c r="S13" s="100"/>
      <c r="T13" s="805"/>
      <c r="U13" s="120"/>
      <c r="V13" s="96">
        <f>'HOJA DE TRABAJO DE LA UPE'!P29</f>
        <v>100698</v>
      </c>
      <c r="W13" s="97">
        <f>'HOJA DE TRABAJO DE LA UPE'!Q29</f>
        <v>275067.26799999998</v>
      </c>
      <c r="X13" s="98">
        <f>'HOJA DE TRABAJO DE LA UPE'!R29</f>
        <v>58123.167000000001</v>
      </c>
      <c r="Y13" s="100"/>
      <c r="Z13" s="808"/>
      <c r="AA13" s="49"/>
      <c r="AB13" s="32">
        <f>D12+E13+F13+J13+K13+L13+P13+Q13+R13+V13+W13+X13</f>
        <v>1637422.9199999997</v>
      </c>
      <c r="AC13" s="12"/>
      <c r="AD13"/>
      <c r="AE13"/>
      <c r="AF13"/>
      <c r="AG13"/>
      <c r="AH13"/>
      <c r="AI13"/>
      <c r="AJ13"/>
      <c r="AK13"/>
      <c r="AL13"/>
      <c r="AM13"/>
      <c r="AN13"/>
      <c r="AO13"/>
    </row>
    <row r="14" spans="1:41" s="6" customFormat="1" ht="14.4" x14ac:dyDescent="0.3">
      <c r="A14" s="278"/>
      <c r="B14" s="101"/>
      <c r="C14" s="102"/>
      <c r="D14" s="102"/>
      <c r="E14" s="103"/>
      <c r="F14" s="104"/>
      <c r="G14" s="99"/>
      <c r="H14" s="810"/>
      <c r="I14" s="120"/>
      <c r="J14" s="105"/>
      <c r="K14" s="103"/>
      <c r="L14" s="103"/>
      <c r="M14" s="100"/>
      <c r="N14" s="810"/>
      <c r="O14" s="120"/>
      <c r="P14" s="105"/>
      <c r="Q14" s="103"/>
      <c r="R14" s="103"/>
      <c r="S14" s="100"/>
      <c r="T14" s="810"/>
      <c r="U14" s="120"/>
      <c r="V14" s="105"/>
      <c r="W14" s="103"/>
      <c r="X14" s="104"/>
      <c r="Y14" s="106"/>
      <c r="Z14" s="821"/>
      <c r="AA14" s="49"/>
      <c r="AB14" s="32"/>
      <c r="AC14" s="7"/>
      <c r="AD14"/>
      <c r="AE14"/>
      <c r="AF14"/>
      <c r="AG14"/>
      <c r="AH14"/>
      <c r="AI14"/>
      <c r="AJ14"/>
      <c r="AK14"/>
      <c r="AL14"/>
      <c r="AM14"/>
      <c r="AN14"/>
      <c r="AO14"/>
    </row>
    <row r="15" spans="1:41" ht="14.4" x14ac:dyDescent="0.3">
      <c r="A15" s="277" t="s">
        <v>64</v>
      </c>
      <c r="B15" s="830" t="str">
        <f>'HOJA DE TRABAJO DE LA UPE'!D56</f>
        <v>CARRERA DOCENTE</v>
      </c>
      <c r="C15" s="89" t="s">
        <v>61</v>
      </c>
      <c r="D15" s="90">
        <f>D16</f>
        <v>0</v>
      </c>
      <c r="E15" s="91">
        <f>D15+E16</f>
        <v>0</v>
      </c>
      <c r="F15" s="92">
        <f>E15+F16</f>
        <v>0</v>
      </c>
      <c r="G15" s="93"/>
      <c r="H15" s="811"/>
      <c r="I15" s="120"/>
      <c r="J15" s="90">
        <f>F15+J16</f>
        <v>0</v>
      </c>
      <c r="K15" s="91">
        <f>J15+K16</f>
        <v>0</v>
      </c>
      <c r="L15" s="91">
        <f>K15+L16</f>
        <v>0</v>
      </c>
      <c r="M15" s="94"/>
      <c r="N15" s="811"/>
      <c r="O15" s="120"/>
      <c r="P15" s="90">
        <f>L15+P16</f>
        <v>0</v>
      </c>
      <c r="Q15" s="91">
        <f>P15+Q16</f>
        <v>17070.323</v>
      </c>
      <c r="R15" s="91">
        <f>Q15+R16</f>
        <v>17070.323</v>
      </c>
      <c r="S15" s="94"/>
      <c r="T15" s="811"/>
      <c r="U15" s="120"/>
      <c r="V15" s="90">
        <f>R15+V16</f>
        <v>17070.323</v>
      </c>
      <c r="W15" s="107">
        <f>V15+W16</f>
        <v>17070.323</v>
      </c>
      <c r="X15" s="92">
        <f>W15+X16</f>
        <v>17070.323</v>
      </c>
      <c r="Y15" s="108"/>
      <c r="Z15" s="822"/>
      <c r="AA15" s="49"/>
      <c r="AB15" s="33"/>
    </row>
    <row r="16" spans="1:41" ht="18.75" customHeight="1" x14ac:dyDescent="0.3">
      <c r="A16" s="279"/>
      <c r="B16" s="829"/>
      <c r="C16" s="95" t="s">
        <v>16</v>
      </c>
      <c r="D16" s="96">
        <f>'HOJA DE TRABAJO DE LA UPE'!D31</f>
        <v>0</v>
      </c>
      <c r="E16" s="109">
        <f>'HOJA DE TRABAJO DE LA UPE'!E31</f>
        <v>0</v>
      </c>
      <c r="F16" s="110">
        <f>'HOJA DE TRABAJO DE LA UPE'!F31</f>
        <v>0</v>
      </c>
      <c r="G16" s="99"/>
      <c r="H16" s="812"/>
      <c r="I16" s="120"/>
      <c r="J16" s="96">
        <f>'HOJA DE TRABAJO DE LA UPE'!H31</f>
        <v>0</v>
      </c>
      <c r="K16" s="97">
        <f>'HOJA DE TRABAJO DE LA UPE'!I31</f>
        <v>0</v>
      </c>
      <c r="L16" s="97">
        <f>'HOJA DE TRABAJO DE LA UPE'!J31</f>
        <v>0</v>
      </c>
      <c r="M16" s="100"/>
      <c r="N16" s="812"/>
      <c r="O16" s="120"/>
      <c r="P16" s="96">
        <f>'HOJA DE TRABAJO DE LA UPE'!L31</f>
        <v>0</v>
      </c>
      <c r="Q16" s="97">
        <f>'HOJA DE TRABAJO DE LA UPE'!M31</f>
        <v>17070.323</v>
      </c>
      <c r="R16" s="97">
        <f>'HOJA DE TRABAJO DE LA UPE'!N31</f>
        <v>0</v>
      </c>
      <c r="S16" s="100"/>
      <c r="T16" s="812"/>
      <c r="U16" s="120"/>
      <c r="V16" s="96">
        <f>'HOJA DE TRABAJO DE LA UPE'!P31</f>
        <v>0</v>
      </c>
      <c r="W16" s="97">
        <f>'HOJA DE TRABAJO DE LA UPE'!Q31</f>
        <v>0</v>
      </c>
      <c r="X16" s="98">
        <f>'HOJA DE TRABAJO DE LA UPE'!R31</f>
        <v>0</v>
      </c>
      <c r="Y16" s="111"/>
      <c r="Z16" s="823"/>
      <c r="AA16" s="49"/>
      <c r="AB16" s="32">
        <f>D15+E16+F16+J16+K16+L16+P16+Q16+R16+V16+W16+X16</f>
        <v>17070.323</v>
      </c>
      <c r="AC16" s="12"/>
    </row>
    <row r="17" spans="1:29" x14ac:dyDescent="0.3">
      <c r="A17" s="279"/>
      <c r="B17" s="112"/>
      <c r="C17" s="102"/>
      <c r="D17" s="113"/>
      <c r="E17" s="114"/>
      <c r="F17" s="115"/>
      <c r="G17" s="93"/>
      <c r="H17" s="813"/>
      <c r="I17" s="120"/>
      <c r="J17" s="113"/>
      <c r="K17" s="114"/>
      <c r="L17" s="114"/>
      <c r="M17" s="116"/>
      <c r="N17" s="813"/>
      <c r="O17" s="120"/>
      <c r="P17" s="113"/>
      <c r="Q17" s="114"/>
      <c r="R17" s="115"/>
      <c r="S17" s="116"/>
      <c r="T17" s="813"/>
      <c r="U17" s="120"/>
      <c r="V17" s="113"/>
      <c r="W17" s="114"/>
      <c r="X17" s="115"/>
      <c r="Y17" s="117"/>
      <c r="Z17" s="816"/>
      <c r="AA17" s="49"/>
      <c r="AB17" s="33"/>
    </row>
    <row r="18" spans="1:29" ht="14.4" x14ac:dyDescent="0.3">
      <c r="A18" s="277" t="s">
        <v>64</v>
      </c>
      <c r="B18" s="830" t="str">
        <f>'HOJA DE TRABAJO DE LA UPE'!D57</f>
        <v>PROG. DE EXPANSIÓN DE LA OFERTA EDUCATIVA EN EDUC. SUP. (PROEXOEES)</v>
      </c>
      <c r="C18" s="89" t="s">
        <v>61</v>
      </c>
      <c r="D18" s="90">
        <f>D19</f>
        <v>0</v>
      </c>
      <c r="E18" s="91">
        <f>D18+E19</f>
        <v>0</v>
      </c>
      <c r="F18" s="92">
        <f>E18+F19</f>
        <v>0</v>
      </c>
      <c r="G18" s="93"/>
      <c r="H18" s="814"/>
      <c r="I18" s="120"/>
      <c r="J18" s="90">
        <f>F18+J19</f>
        <v>0</v>
      </c>
      <c r="K18" s="91">
        <f>J18+K19</f>
        <v>0</v>
      </c>
      <c r="L18" s="91">
        <f>K18+L19</f>
        <v>0</v>
      </c>
      <c r="M18" s="94"/>
      <c r="N18" s="814"/>
      <c r="O18" s="120"/>
      <c r="P18" s="90">
        <f>L18+P19</f>
        <v>0</v>
      </c>
      <c r="Q18" s="91">
        <f>P18+Q19</f>
        <v>0</v>
      </c>
      <c r="R18" s="92">
        <f>Q18+R19</f>
        <v>0</v>
      </c>
      <c r="S18" s="94"/>
      <c r="T18" s="814"/>
      <c r="U18" s="120"/>
      <c r="V18" s="90">
        <f>R18+V19</f>
        <v>0</v>
      </c>
      <c r="W18" s="91">
        <f>V18+W19</f>
        <v>0</v>
      </c>
      <c r="X18" s="92">
        <f>W18+X19</f>
        <v>0</v>
      </c>
      <c r="Y18" s="108"/>
      <c r="Z18" s="817"/>
      <c r="AA18" s="49"/>
      <c r="AB18" s="33"/>
    </row>
    <row r="19" spans="1:29" x14ac:dyDescent="0.3">
      <c r="A19" s="279"/>
      <c r="B19" s="829"/>
      <c r="C19" s="95" t="s">
        <v>16</v>
      </c>
      <c r="D19" s="96">
        <f>'HOJA DE TRABAJO DE LA UPE'!D33</f>
        <v>0</v>
      </c>
      <c r="E19" s="109">
        <f>'HOJA DE TRABAJO DE LA UPE'!E33</f>
        <v>0</v>
      </c>
      <c r="F19" s="110">
        <f>'HOJA DE TRABAJO DE LA UPE'!F33</f>
        <v>0</v>
      </c>
      <c r="G19" s="99"/>
      <c r="H19" s="815"/>
      <c r="I19" s="120"/>
      <c r="J19" s="96">
        <f>'HOJA DE TRABAJO DE LA UPE'!H33</f>
        <v>0</v>
      </c>
      <c r="K19" s="97">
        <f>'HOJA DE TRABAJO DE LA UPE'!I33</f>
        <v>0</v>
      </c>
      <c r="L19" s="97">
        <f>'HOJA DE TRABAJO DE LA UPE'!J33</f>
        <v>0</v>
      </c>
      <c r="M19" s="100"/>
      <c r="N19" s="815"/>
      <c r="O19" s="120"/>
      <c r="P19" s="96">
        <f>'HOJA DE TRABAJO DE LA UPE'!L33</f>
        <v>0</v>
      </c>
      <c r="Q19" s="97">
        <f>'HOJA DE TRABAJO DE LA UPE'!M33</f>
        <v>0</v>
      </c>
      <c r="R19" s="97">
        <f>'HOJA DE TRABAJO DE LA UPE'!N33</f>
        <v>0</v>
      </c>
      <c r="S19" s="100"/>
      <c r="T19" s="815"/>
      <c r="U19" s="120"/>
      <c r="V19" s="96">
        <f>'HOJA DE TRABAJO DE LA UPE'!P33</f>
        <v>0</v>
      </c>
      <c r="W19" s="97">
        <f>'HOJA DE TRABAJO DE LA UPE'!Q33</f>
        <v>0</v>
      </c>
      <c r="X19" s="98">
        <f>'HOJA DE TRABAJO DE LA UPE'!R33</f>
        <v>0</v>
      </c>
      <c r="Y19" s="111"/>
      <c r="Z19" s="818"/>
      <c r="AA19" s="49"/>
      <c r="AB19" s="32">
        <f>R18+V19+W19+X19</f>
        <v>0</v>
      </c>
      <c r="AC19" s="12"/>
    </row>
    <row r="20" spans="1:29" x14ac:dyDescent="0.3">
      <c r="A20" s="279"/>
      <c r="B20" s="112"/>
      <c r="C20" s="102"/>
      <c r="D20" s="113"/>
      <c r="E20" s="114"/>
      <c r="F20" s="115"/>
      <c r="G20" s="93"/>
      <c r="H20" s="813"/>
      <c r="I20" s="120"/>
      <c r="J20" s="113"/>
      <c r="K20" s="114"/>
      <c r="L20" s="114"/>
      <c r="M20" s="116"/>
      <c r="N20" s="813"/>
      <c r="O20" s="120"/>
      <c r="P20" s="113"/>
      <c r="Q20" s="114"/>
      <c r="R20" s="115"/>
      <c r="S20" s="116"/>
      <c r="T20" s="813"/>
      <c r="U20" s="120"/>
      <c r="V20" s="113"/>
      <c r="W20" s="114"/>
      <c r="X20" s="115"/>
      <c r="Y20" s="117"/>
      <c r="Z20" s="816"/>
      <c r="AA20" s="49"/>
      <c r="AB20" s="33"/>
    </row>
    <row r="21" spans="1:29" ht="14.4" x14ac:dyDescent="0.3">
      <c r="A21" s="277" t="s">
        <v>64</v>
      </c>
      <c r="B21" s="830" t="str">
        <f>'HOJA DE TRABAJO DE LA UPE'!D59</f>
        <v>MODALIDAD "A"</v>
      </c>
      <c r="C21" s="89" t="s">
        <v>61</v>
      </c>
      <c r="D21" s="90">
        <f>D22</f>
        <v>0</v>
      </c>
      <c r="E21" s="91">
        <f>D21+E22</f>
        <v>0</v>
      </c>
      <c r="F21" s="92">
        <f>E21+F22</f>
        <v>0</v>
      </c>
      <c r="G21" s="93"/>
      <c r="H21" s="814"/>
      <c r="I21" s="120"/>
      <c r="J21" s="90">
        <f>F21+J22</f>
        <v>0</v>
      </c>
      <c r="K21" s="91">
        <f>J21+K22</f>
        <v>0</v>
      </c>
      <c r="L21" s="91">
        <f>K21+L22</f>
        <v>0</v>
      </c>
      <c r="M21" s="94"/>
      <c r="N21" s="814"/>
      <c r="O21" s="120"/>
      <c r="P21" s="90">
        <f>L21+P22</f>
        <v>0</v>
      </c>
      <c r="Q21" s="91">
        <f>P21+Q22</f>
        <v>0</v>
      </c>
      <c r="R21" s="92">
        <f>Q21+R22</f>
        <v>5458.7889999999998</v>
      </c>
      <c r="S21" s="94"/>
      <c r="T21" s="814"/>
      <c r="U21" s="120"/>
      <c r="V21" s="90">
        <f>R21+V22</f>
        <v>5458.7889999999998</v>
      </c>
      <c r="W21" s="91">
        <f>V21+W22</f>
        <v>10596.789000000001</v>
      </c>
      <c r="X21" s="92">
        <f>W21+X22</f>
        <v>10596.789000000001</v>
      </c>
      <c r="Y21" s="108"/>
      <c r="Z21" s="817"/>
      <c r="AA21" s="49"/>
      <c r="AB21" s="33"/>
    </row>
    <row r="22" spans="1:29" x14ac:dyDescent="0.3">
      <c r="A22" s="279"/>
      <c r="B22" s="829"/>
      <c r="C22" s="95" t="s">
        <v>16</v>
      </c>
      <c r="D22" s="96">
        <f>'HOJA DE TRABAJO DE LA UPE'!D35</f>
        <v>0</v>
      </c>
      <c r="E22" s="109">
        <f>'HOJA DE TRABAJO DE LA UPE'!E35</f>
        <v>0</v>
      </c>
      <c r="F22" s="110">
        <f>'HOJA DE TRABAJO DE LA UPE'!F35</f>
        <v>0</v>
      </c>
      <c r="G22" s="99"/>
      <c r="H22" s="815"/>
      <c r="I22" s="120"/>
      <c r="J22" s="96">
        <f>'HOJA DE TRABAJO DE LA UPE'!H35</f>
        <v>0</v>
      </c>
      <c r="K22" s="97">
        <f>'HOJA DE TRABAJO DE LA UPE'!I35</f>
        <v>0</v>
      </c>
      <c r="L22" s="97">
        <f>'HOJA DE TRABAJO DE LA UPE'!J35</f>
        <v>0</v>
      </c>
      <c r="M22" s="100"/>
      <c r="N22" s="815"/>
      <c r="O22" s="120"/>
      <c r="P22" s="96">
        <f>'HOJA DE TRABAJO DE LA UPE'!L35</f>
        <v>0</v>
      </c>
      <c r="Q22" s="97">
        <f>'HOJA DE TRABAJO DE LA UPE'!M35</f>
        <v>0</v>
      </c>
      <c r="R22" s="97">
        <f>'HOJA DE TRABAJO DE LA UPE'!N35</f>
        <v>5458.7889999999998</v>
      </c>
      <c r="S22" s="100"/>
      <c r="T22" s="815"/>
      <c r="U22" s="120"/>
      <c r="V22" s="96">
        <f>'HOJA DE TRABAJO DE LA UPE'!P35</f>
        <v>0</v>
      </c>
      <c r="W22" s="97">
        <f>'HOJA DE TRABAJO DE LA UPE'!Q35</f>
        <v>5138</v>
      </c>
      <c r="X22" s="98">
        <f>'HOJA DE TRABAJO DE LA UPE'!R35</f>
        <v>0</v>
      </c>
      <c r="Y22" s="111"/>
      <c r="Z22" s="818"/>
      <c r="AA22" s="49"/>
      <c r="AB22" s="32">
        <f>L21+P22+Q22+R22+V22+W22+X22</f>
        <v>10596.789000000001</v>
      </c>
      <c r="AC22" s="12"/>
    </row>
    <row r="23" spans="1:29" x14ac:dyDescent="0.3">
      <c r="A23" s="279"/>
      <c r="B23" s="112"/>
      <c r="C23" s="102"/>
      <c r="D23" s="113"/>
      <c r="E23" s="114"/>
      <c r="F23" s="115"/>
      <c r="G23" s="93"/>
      <c r="H23" s="813"/>
      <c r="I23" s="120"/>
      <c r="J23" s="113"/>
      <c r="K23" s="114"/>
      <c r="L23" s="114"/>
      <c r="M23" s="116"/>
      <c r="N23" s="813"/>
      <c r="O23" s="120"/>
      <c r="P23" s="113"/>
      <c r="Q23" s="114"/>
      <c r="R23" s="114"/>
      <c r="S23" s="116"/>
      <c r="T23" s="813"/>
      <c r="U23" s="120"/>
      <c r="V23" s="113"/>
      <c r="W23" s="114"/>
      <c r="X23" s="115"/>
      <c r="Y23" s="117"/>
      <c r="Z23" s="816"/>
      <c r="AA23" s="49"/>
      <c r="AB23" s="33"/>
    </row>
    <row r="24" spans="1:29" ht="25.5" customHeight="1" x14ac:dyDescent="0.3">
      <c r="A24" s="277" t="s">
        <v>64</v>
      </c>
      <c r="B24" s="830" t="str">
        <f>'HOJA DE TRABAJO DE LA UPE'!D60</f>
        <v>MODALIDAD "B"</v>
      </c>
      <c r="C24" s="89" t="s">
        <v>61</v>
      </c>
      <c r="D24" s="90">
        <f>D25</f>
        <v>0</v>
      </c>
      <c r="E24" s="91">
        <f>D24+E25</f>
        <v>0</v>
      </c>
      <c r="F24" s="92">
        <f>E24+F25</f>
        <v>0</v>
      </c>
      <c r="G24" s="93"/>
      <c r="H24" s="814"/>
      <c r="I24" s="120"/>
      <c r="J24" s="90">
        <f>F24+J25</f>
        <v>0</v>
      </c>
      <c r="K24" s="91">
        <f>J24+K25</f>
        <v>0</v>
      </c>
      <c r="L24" s="91">
        <f>K24+L25</f>
        <v>0</v>
      </c>
      <c r="M24" s="94"/>
      <c r="N24" s="814"/>
      <c r="O24" s="120"/>
      <c r="P24" s="90">
        <f>L24+P25</f>
        <v>0</v>
      </c>
      <c r="Q24" s="91">
        <f>P24+Q25</f>
        <v>0</v>
      </c>
      <c r="R24" s="91">
        <f>Q24+R25</f>
        <v>0</v>
      </c>
      <c r="S24" s="94"/>
      <c r="T24" s="814"/>
      <c r="U24" s="120"/>
      <c r="V24" s="90">
        <f>R24+V25</f>
        <v>0</v>
      </c>
      <c r="W24" s="91">
        <f>V24+W25</f>
        <v>0</v>
      </c>
      <c r="X24" s="92">
        <f>W24+X25</f>
        <v>0</v>
      </c>
      <c r="Y24" s="108"/>
      <c r="Z24" s="817"/>
      <c r="AA24" s="49"/>
      <c r="AB24" s="33"/>
    </row>
    <row r="25" spans="1:29" x14ac:dyDescent="0.3">
      <c r="A25" s="279"/>
      <c r="B25" s="829"/>
      <c r="C25" s="95" t="s">
        <v>16</v>
      </c>
      <c r="D25" s="96">
        <f>'HOJA DE TRABAJO DE LA UPE'!D37</f>
        <v>0</v>
      </c>
      <c r="E25" s="109">
        <f>'HOJA DE TRABAJO DE LA UPE'!E37</f>
        <v>0</v>
      </c>
      <c r="F25" s="110">
        <f>'HOJA DE TRABAJO DE LA UPE'!F37</f>
        <v>0</v>
      </c>
      <c r="G25" s="99"/>
      <c r="H25" s="815"/>
      <c r="I25" s="120"/>
      <c r="J25" s="96">
        <f>'HOJA DE TRABAJO DE LA UPE'!H37</f>
        <v>0</v>
      </c>
      <c r="K25" s="97">
        <f>'HOJA DE TRABAJO DE LA UPE'!I37</f>
        <v>0</v>
      </c>
      <c r="L25" s="97">
        <f>'HOJA DE TRABAJO DE LA UPE'!J37</f>
        <v>0</v>
      </c>
      <c r="M25" s="100"/>
      <c r="N25" s="815"/>
      <c r="O25" s="120"/>
      <c r="P25" s="96">
        <f>'HOJA DE TRABAJO DE LA UPE'!L37</f>
        <v>0</v>
      </c>
      <c r="Q25" s="97">
        <f>'HOJA DE TRABAJO DE LA UPE'!M37</f>
        <v>0</v>
      </c>
      <c r="R25" s="97">
        <f>'HOJA DE TRABAJO DE LA UPE'!N37</f>
        <v>0</v>
      </c>
      <c r="S25" s="100"/>
      <c r="T25" s="815"/>
      <c r="U25" s="120"/>
      <c r="V25" s="96">
        <f>'HOJA DE TRABAJO DE LA UPE'!P37</f>
        <v>0</v>
      </c>
      <c r="W25" s="97">
        <f>'HOJA DE TRABAJO DE LA UPE'!Q37</f>
        <v>0</v>
      </c>
      <c r="X25" s="98">
        <f>'HOJA DE TRABAJO DE LA UPE'!R37</f>
        <v>0</v>
      </c>
      <c r="Y25" s="111"/>
      <c r="Z25" s="818"/>
      <c r="AA25" s="49"/>
      <c r="AB25" s="32">
        <f>R24+V25+W25+X25</f>
        <v>0</v>
      </c>
      <c r="AC25" s="12"/>
    </row>
    <row r="26" spans="1:29" x14ac:dyDescent="0.3">
      <c r="A26" s="279"/>
      <c r="B26" s="112"/>
      <c r="C26" s="102"/>
      <c r="D26" s="113"/>
      <c r="E26" s="114"/>
      <c r="F26" s="115"/>
      <c r="G26" s="93"/>
      <c r="H26" s="813"/>
      <c r="I26" s="120"/>
      <c r="J26" s="113"/>
      <c r="K26" s="114"/>
      <c r="L26" s="114"/>
      <c r="M26" s="116"/>
      <c r="N26" s="813"/>
      <c r="O26" s="120"/>
      <c r="P26" s="113"/>
      <c r="Q26" s="114"/>
      <c r="R26" s="114"/>
      <c r="S26" s="116"/>
      <c r="T26" s="813"/>
      <c r="U26" s="120"/>
      <c r="V26" s="113"/>
      <c r="W26" s="114"/>
      <c r="X26" s="115"/>
      <c r="Y26" s="117"/>
      <c r="Z26" s="816"/>
      <c r="AA26" s="49"/>
      <c r="AB26" s="33"/>
    </row>
    <row r="27" spans="1:29" ht="25.5" customHeight="1" x14ac:dyDescent="0.3">
      <c r="A27" s="277" t="s">
        <v>64</v>
      </c>
      <c r="B27" s="831" t="str">
        <f>'HOJA DE TRABAJO DE LA UPE'!D61</f>
        <v>MODALIDAD "C"</v>
      </c>
      <c r="C27" s="89" t="s">
        <v>61</v>
      </c>
      <c r="D27" s="90">
        <f>D28</f>
        <v>0</v>
      </c>
      <c r="E27" s="91">
        <f>D27+E28</f>
        <v>0</v>
      </c>
      <c r="F27" s="92">
        <f>E27+F28</f>
        <v>0</v>
      </c>
      <c r="G27" s="93"/>
      <c r="H27" s="814"/>
      <c r="I27" s="120"/>
      <c r="J27" s="90">
        <f>F27+J28</f>
        <v>0</v>
      </c>
      <c r="K27" s="91">
        <f>J27+K28</f>
        <v>0</v>
      </c>
      <c r="L27" s="91">
        <f>K27+L28</f>
        <v>0</v>
      </c>
      <c r="M27" s="94"/>
      <c r="N27" s="814"/>
      <c r="O27" s="120"/>
      <c r="P27" s="90">
        <f>L27+P28</f>
        <v>0</v>
      </c>
      <c r="Q27" s="91">
        <f>P27+Q28</f>
        <v>0</v>
      </c>
      <c r="R27" s="91">
        <f>Q27+R28</f>
        <v>0</v>
      </c>
      <c r="S27" s="94"/>
      <c r="T27" s="814"/>
      <c r="U27" s="120"/>
      <c r="V27" s="90">
        <f>R27+V28</f>
        <v>0</v>
      </c>
      <c r="W27" s="91">
        <f>V27+W28</f>
        <v>0</v>
      </c>
      <c r="X27" s="92">
        <f>W27+X28</f>
        <v>0</v>
      </c>
      <c r="Y27" s="108"/>
      <c r="Z27" s="817"/>
      <c r="AA27" s="49"/>
      <c r="AB27" s="33"/>
    </row>
    <row r="28" spans="1:29" x14ac:dyDescent="0.3">
      <c r="A28" s="279"/>
      <c r="B28" s="832"/>
      <c r="C28" s="95" t="s">
        <v>16</v>
      </c>
      <c r="D28" s="96">
        <f>'HOJA DE TRABAJO DE LA UPE'!D39</f>
        <v>0</v>
      </c>
      <c r="E28" s="109">
        <f>'HOJA DE TRABAJO DE LA UPE'!E39</f>
        <v>0</v>
      </c>
      <c r="F28" s="110">
        <f>'HOJA DE TRABAJO DE LA UPE'!F39</f>
        <v>0</v>
      </c>
      <c r="G28" s="99"/>
      <c r="H28" s="815"/>
      <c r="I28" s="120"/>
      <c r="J28" s="96">
        <f>'HOJA DE TRABAJO DE LA UPE'!H39</f>
        <v>0</v>
      </c>
      <c r="K28" s="97">
        <f>'HOJA DE TRABAJO DE LA UPE'!I39</f>
        <v>0</v>
      </c>
      <c r="L28" s="97">
        <f>'HOJA DE TRABAJO DE LA UPE'!J39</f>
        <v>0</v>
      </c>
      <c r="M28" s="100"/>
      <c r="N28" s="815"/>
      <c r="O28" s="120"/>
      <c r="P28" s="96">
        <f>'HOJA DE TRABAJO DE LA UPE'!L39</f>
        <v>0</v>
      </c>
      <c r="Q28" s="97">
        <f>'HOJA DE TRABAJO DE LA UPE'!M39</f>
        <v>0</v>
      </c>
      <c r="R28" s="97">
        <f>'HOJA DE TRABAJO DE LA UPE'!N39</f>
        <v>0</v>
      </c>
      <c r="S28" s="100"/>
      <c r="T28" s="815"/>
      <c r="U28" s="120"/>
      <c r="V28" s="96">
        <f>'HOJA DE TRABAJO DE LA UPE'!P39</f>
        <v>0</v>
      </c>
      <c r="W28" s="97">
        <f>'HOJA DE TRABAJO DE LA UPE'!Q39</f>
        <v>0</v>
      </c>
      <c r="X28" s="98">
        <f>'HOJA DE TRABAJO DE LA UPE'!R39</f>
        <v>0</v>
      </c>
      <c r="Y28" s="111"/>
      <c r="Z28" s="818"/>
      <c r="AA28" s="49"/>
      <c r="AB28" s="32">
        <f>Q27+R28+T28+V28+W28+X28</f>
        <v>0</v>
      </c>
      <c r="AC28" s="12"/>
    </row>
    <row r="29" spans="1:29" x14ac:dyDescent="0.3">
      <c r="A29" s="279"/>
      <c r="B29" s="112"/>
      <c r="C29" s="102"/>
      <c r="D29" s="113"/>
      <c r="E29" s="114"/>
      <c r="F29" s="115"/>
      <c r="G29" s="93"/>
      <c r="H29" s="813"/>
      <c r="I29" s="120"/>
      <c r="J29" s="113"/>
      <c r="K29" s="114"/>
      <c r="L29" s="114"/>
      <c r="M29" s="116"/>
      <c r="N29" s="813"/>
      <c r="O29" s="120"/>
      <c r="P29" s="113"/>
      <c r="Q29" s="114"/>
      <c r="R29" s="114"/>
      <c r="S29" s="116"/>
      <c r="T29" s="813"/>
      <c r="U29" s="120"/>
      <c r="V29" s="113"/>
      <c r="W29" s="114"/>
      <c r="X29" s="115"/>
      <c r="Y29" s="117"/>
      <c r="Z29" s="816"/>
      <c r="AA29" s="49"/>
      <c r="AB29" s="33"/>
    </row>
    <row r="30" spans="1:29" ht="25.5" customHeight="1" x14ac:dyDescent="0.3">
      <c r="A30" s="277" t="s">
        <v>64</v>
      </c>
      <c r="B30" s="831" t="str">
        <f>'HOJA DE TRABAJO DE LA UPE'!D62</f>
        <v>PROG. DE INCLUSIÓN Y LA EQUIDAD (PIEE)</v>
      </c>
      <c r="C30" s="89" t="s">
        <v>61</v>
      </c>
      <c r="D30" s="90">
        <f>D31</f>
        <v>0</v>
      </c>
      <c r="E30" s="91">
        <f>D30+E31</f>
        <v>0</v>
      </c>
      <c r="F30" s="92">
        <f>E30+F31</f>
        <v>0</v>
      </c>
      <c r="G30" s="93"/>
      <c r="H30" s="814"/>
      <c r="I30" s="120"/>
      <c r="J30" s="90">
        <f>F30+J31</f>
        <v>0</v>
      </c>
      <c r="K30" s="91">
        <f>J30+K31</f>
        <v>0</v>
      </c>
      <c r="L30" s="91">
        <f>K30+L31</f>
        <v>0</v>
      </c>
      <c r="M30" s="94"/>
      <c r="N30" s="814"/>
      <c r="O30" s="120"/>
      <c r="P30" s="90">
        <f>L30+P31</f>
        <v>0</v>
      </c>
      <c r="Q30" s="91">
        <f>P30+Q31</f>
        <v>0</v>
      </c>
      <c r="R30" s="91">
        <f>Q30+R31</f>
        <v>0</v>
      </c>
      <c r="S30" s="94"/>
      <c r="T30" s="814"/>
      <c r="U30" s="120"/>
      <c r="V30" s="90">
        <f>R30+V31</f>
        <v>0</v>
      </c>
      <c r="W30" s="91">
        <f>V30+W31</f>
        <v>0</v>
      </c>
      <c r="X30" s="92">
        <f>W30+X31</f>
        <v>0</v>
      </c>
      <c r="Y30" s="108"/>
      <c r="Z30" s="817"/>
      <c r="AA30" s="49"/>
      <c r="AB30" s="33"/>
    </row>
    <row r="31" spans="1:29" x14ac:dyDescent="0.3">
      <c r="A31" s="279"/>
      <c r="B31" s="832"/>
      <c r="C31" s="95" t="s">
        <v>16</v>
      </c>
      <c r="D31" s="96">
        <f>'HOJA DE TRABAJO DE LA UPE'!D41</f>
        <v>0</v>
      </c>
      <c r="E31" s="109">
        <f>'HOJA DE TRABAJO DE LA UPE'!E41</f>
        <v>0</v>
      </c>
      <c r="F31" s="110">
        <f>'HOJA DE TRABAJO DE LA UPE'!F41</f>
        <v>0</v>
      </c>
      <c r="G31" s="99"/>
      <c r="H31" s="815"/>
      <c r="I31" s="120"/>
      <c r="J31" s="96">
        <f>'HOJA DE TRABAJO DE LA UPE'!H41</f>
        <v>0</v>
      </c>
      <c r="K31" s="97">
        <f>'HOJA DE TRABAJO DE LA UPE'!I41</f>
        <v>0</v>
      </c>
      <c r="L31" s="97">
        <f>'HOJA DE TRABAJO DE LA UPE'!J41</f>
        <v>0</v>
      </c>
      <c r="M31" s="100"/>
      <c r="N31" s="815"/>
      <c r="O31" s="120"/>
      <c r="P31" s="96">
        <f>'HOJA DE TRABAJO DE LA UPE'!L41</f>
        <v>0</v>
      </c>
      <c r="Q31" s="97">
        <f>'HOJA DE TRABAJO DE LA UPE'!M41</f>
        <v>0</v>
      </c>
      <c r="R31" s="97">
        <f>'HOJA DE TRABAJO DE LA UPE'!N41</f>
        <v>0</v>
      </c>
      <c r="S31" s="100"/>
      <c r="T31" s="815"/>
      <c r="U31" s="120"/>
      <c r="V31" s="96">
        <f>'HOJA DE TRABAJO DE LA UPE'!P41</f>
        <v>0</v>
      </c>
      <c r="W31" s="97">
        <f>'HOJA DE TRABAJO DE LA UPE'!Q41</f>
        <v>0</v>
      </c>
      <c r="X31" s="98">
        <f>'HOJA DE TRABAJO DE LA UPE'!R41</f>
        <v>0</v>
      </c>
      <c r="Y31" s="106"/>
      <c r="Z31" s="818"/>
      <c r="AA31" s="49"/>
      <c r="AB31" s="32">
        <f>K30+L31+P31+Q31+R31+V31+W31+X31</f>
        <v>0</v>
      </c>
      <c r="AC31" s="12"/>
    </row>
    <row r="32" spans="1:29" x14ac:dyDescent="0.3">
      <c r="A32" s="279"/>
      <c r="B32" s="112"/>
      <c r="C32" s="102"/>
      <c r="D32" s="113"/>
      <c r="E32" s="114"/>
      <c r="F32" s="115"/>
      <c r="G32" s="93"/>
      <c r="H32" s="813"/>
      <c r="I32" s="120"/>
      <c r="J32" s="113"/>
      <c r="K32" s="114"/>
      <c r="L32" s="114"/>
      <c r="M32" s="116"/>
      <c r="N32" s="813"/>
      <c r="O32" s="120"/>
      <c r="P32" s="113"/>
      <c r="Q32" s="114"/>
      <c r="R32" s="114"/>
      <c r="S32" s="116"/>
      <c r="T32" s="813"/>
      <c r="U32" s="120"/>
      <c r="V32" s="113"/>
      <c r="W32" s="114"/>
      <c r="X32" s="115"/>
      <c r="Y32" s="117"/>
      <c r="Z32" s="816"/>
      <c r="AA32" s="49"/>
      <c r="AB32" s="33"/>
    </row>
    <row r="33" spans="1:29" ht="14.4" x14ac:dyDescent="0.3">
      <c r="A33" s="277" t="s">
        <v>64</v>
      </c>
      <c r="B33" s="830" t="str">
        <f>'HOJA DE TRABAJO DE LA UPE'!D63</f>
        <v>PROG. PARA EL DESARROLLO PROFESIONAL DOCENTE (PRODEP)</v>
      </c>
      <c r="C33" s="89" t="s">
        <v>61</v>
      </c>
      <c r="D33" s="90">
        <f>D34</f>
        <v>0</v>
      </c>
      <c r="E33" s="91">
        <f>D33+E34</f>
        <v>0</v>
      </c>
      <c r="F33" s="92">
        <f>E33+F34</f>
        <v>0</v>
      </c>
      <c r="G33" s="93"/>
      <c r="H33" s="814"/>
      <c r="I33" s="120"/>
      <c r="J33" s="90">
        <f>F33+J34</f>
        <v>0</v>
      </c>
      <c r="K33" s="91">
        <f>J33+K34</f>
        <v>0</v>
      </c>
      <c r="L33" s="91">
        <f>K33+L34</f>
        <v>0</v>
      </c>
      <c r="M33" s="94"/>
      <c r="N33" s="814"/>
      <c r="O33" s="120"/>
      <c r="P33" s="90">
        <f>L33+P34</f>
        <v>0</v>
      </c>
      <c r="Q33" s="91">
        <f>P33+Q34</f>
        <v>19926.528999999999</v>
      </c>
      <c r="R33" s="91">
        <f>Q33+R34</f>
        <v>19926.528999999999</v>
      </c>
      <c r="S33" s="94"/>
      <c r="T33" s="814"/>
      <c r="U33" s="120"/>
      <c r="V33" s="90">
        <f>R33+V34</f>
        <v>19926.528999999999</v>
      </c>
      <c r="W33" s="91">
        <f>V33+W34</f>
        <v>19926.528999999999</v>
      </c>
      <c r="X33" s="92">
        <f>W33+X34</f>
        <v>19926.528999999999</v>
      </c>
      <c r="Y33" s="108"/>
      <c r="Z33" s="817"/>
      <c r="AA33" s="49"/>
      <c r="AB33" s="33"/>
    </row>
    <row r="34" spans="1:29" x14ac:dyDescent="0.3">
      <c r="A34" s="279"/>
      <c r="B34" s="829"/>
      <c r="C34" s="95" t="s">
        <v>16</v>
      </c>
      <c r="D34" s="96">
        <f>'HOJA DE TRABAJO DE LA UPE'!D43</f>
        <v>0</v>
      </c>
      <c r="E34" s="109">
        <f>'HOJA DE TRABAJO DE LA UPE'!E43</f>
        <v>0</v>
      </c>
      <c r="F34" s="110">
        <f>'HOJA DE TRABAJO DE LA UPE'!F43</f>
        <v>0</v>
      </c>
      <c r="G34" s="99"/>
      <c r="H34" s="815"/>
      <c r="I34" s="120"/>
      <c r="J34" s="96">
        <f>'HOJA DE TRABAJO DE LA UPE'!H43</f>
        <v>0</v>
      </c>
      <c r="K34" s="97">
        <f>'HOJA DE TRABAJO DE LA UPE'!I43</f>
        <v>0</v>
      </c>
      <c r="L34" s="97">
        <f>'HOJA DE TRABAJO DE LA UPE'!J43</f>
        <v>0</v>
      </c>
      <c r="M34" s="100"/>
      <c r="N34" s="815"/>
      <c r="O34" s="120"/>
      <c r="P34" s="96">
        <f>'HOJA DE TRABAJO DE LA UPE'!L43</f>
        <v>0</v>
      </c>
      <c r="Q34" s="97">
        <f>'HOJA DE TRABAJO DE LA UPE'!M43</f>
        <v>19926.528999999999</v>
      </c>
      <c r="R34" s="97">
        <f>'HOJA DE TRABAJO DE LA UPE'!N43</f>
        <v>0</v>
      </c>
      <c r="S34" s="100"/>
      <c r="T34" s="815"/>
      <c r="U34" s="120"/>
      <c r="V34" s="96">
        <f>'HOJA DE TRABAJO DE LA UPE'!P43</f>
        <v>0</v>
      </c>
      <c r="W34" s="97">
        <f>'HOJA DE TRABAJO DE LA UPE'!Q43</f>
        <v>0</v>
      </c>
      <c r="X34" s="98">
        <f>'HOJA DE TRABAJO DE LA UPE'!R43</f>
        <v>0</v>
      </c>
      <c r="Y34" s="106"/>
      <c r="Z34" s="818"/>
      <c r="AA34" s="49"/>
      <c r="AB34" s="32">
        <f>R33+V34+W34+X34</f>
        <v>19926.528999999999</v>
      </c>
      <c r="AC34" s="12"/>
    </row>
    <row r="35" spans="1:29" x14ac:dyDescent="0.3">
      <c r="A35" s="279"/>
      <c r="B35" s="112"/>
      <c r="C35" s="102"/>
      <c r="D35" s="113"/>
      <c r="E35" s="114"/>
      <c r="F35" s="115"/>
      <c r="G35" s="93"/>
      <c r="H35" s="813"/>
      <c r="I35" s="120"/>
      <c r="J35" s="113"/>
      <c r="K35" s="114"/>
      <c r="L35" s="114"/>
      <c r="M35" s="116"/>
      <c r="N35" s="813"/>
      <c r="O35" s="120"/>
      <c r="P35" s="113"/>
      <c r="Q35" s="114"/>
      <c r="R35" s="114"/>
      <c r="S35" s="116"/>
      <c r="T35" s="813"/>
      <c r="U35" s="120"/>
      <c r="V35" s="113"/>
      <c r="W35" s="114"/>
      <c r="X35" s="115"/>
      <c r="Y35" s="117"/>
      <c r="Z35" s="816"/>
      <c r="AA35" s="49"/>
      <c r="AB35" s="33"/>
    </row>
    <row r="36" spans="1:29" ht="14.4" x14ac:dyDescent="0.3">
      <c r="A36" s="277"/>
      <c r="B36" s="830" t="str">
        <f>'HOJA DE TRABAJO DE LA UPE'!D64</f>
        <v>PROG. DE FORTALECIMIENTO DE LA CALIDAD EDUCATIVA (PFCE)</v>
      </c>
      <c r="C36" s="89" t="s">
        <v>61</v>
      </c>
      <c r="D36" s="90">
        <f>D37</f>
        <v>0</v>
      </c>
      <c r="E36" s="91">
        <f>D36+E37</f>
        <v>0</v>
      </c>
      <c r="F36" s="92">
        <f>E36+F37</f>
        <v>0</v>
      </c>
      <c r="G36" s="93"/>
      <c r="H36" s="814"/>
      <c r="I36" s="120"/>
      <c r="J36" s="90">
        <f>F36+J37</f>
        <v>0</v>
      </c>
      <c r="K36" s="91">
        <f>J36+K37</f>
        <v>0</v>
      </c>
      <c r="L36" s="91">
        <f>K36+L37</f>
        <v>48543.625</v>
      </c>
      <c r="M36" s="94"/>
      <c r="N36" s="814"/>
      <c r="O36" s="120"/>
      <c r="P36" s="90">
        <f>L36+P37</f>
        <v>48543.625</v>
      </c>
      <c r="Q36" s="91">
        <f>P36+Q37</f>
        <v>48543.625</v>
      </c>
      <c r="R36" s="91">
        <f>Q36+R37</f>
        <v>48543.625</v>
      </c>
      <c r="S36" s="94"/>
      <c r="T36" s="814"/>
      <c r="U36" s="120"/>
      <c r="V36" s="90">
        <f>R36+V37</f>
        <v>48543.625</v>
      </c>
      <c r="W36" s="91">
        <f>V36+W37</f>
        <v>48543.625</v>
      </c>
      <c r="X36" s="92">
        <f>W36+X37</f>
        <v>48543.625</v>
      </c>
      <c r="Y36" s="108"/>
      <c r="Z36" s="817"/>
      <c r="AA36" s="49"/>
      <c r="AB36" s="33"/>
    </row>
    <row r="37" spans="1:29" ht="24" customHeight="1" x14ac:dyDescent="0.3">
      <c r="A37" s="277" t="s">
        <v>64</v>
      </c>
      <c r="B37" s="829"/>
      <c r="C37" s="95" t="s">
        <v>16</v>
      </c>
      <c r="D37" s="96">
        <f>'HOJA DE TRABAJO DE LA UPE'!D45</f>
        <v>0</v>
      </c>
      <c r="E37" s="109">
        <f>'HOJA DE TRABAJO DE LA UPE'!E45</f>
        <v>0</v>
      </c>
      <c r="F37" s="110">
        <f>'HOJA DE TRABAJO DE LA UPE'!F45</f>
        <v>0</v>
      </c>
      <c r="G37" s="99"/>
      <c r="H37" s="815"/>
      <c r="I37" s="120"/>
      <c r="J37" s="96">
        <f>'HOJA DE TRABAJO DE LA UPE'!H45</f>
        <v>0</v>
      </c>
      <c r="K37" s="97">
        <f>'HOJA DE TRABAJO DE LA UPE'!I45</f>
        <v>0</v>
      </c>
      <c r="L37" s="97">
        <f>'HOJA DE TRABAJO DE LA UPE'!J45</f>
        <v>48543.625</v>
      </c>
      <c r="M37" s="100"/>
      <c r="N37" s="815"/>
      <c r="O37" s="120"/>
      <c r="P37" s="96">
        <f>'HOJA DE TRABAJO DE LA UPE'!L45</f>
        <v>0</v>
      </c>
      <c r="Q37" s="97">
        <f>'HOJA DE TRABAJO DE LA UPE'!M45</f>
        <v>0</v>
      </c>
      <c r="R37" s="97">
        <f>'HOJA DE TRABAJO DE LA UPE'!N45</f>
        <v>0</v>
      </c>
      <c r="S37" s="100"/>
      <c r="T37" s="815"/>
      <c r="U37" s="120"/>
      <c r="V37" s="96">
        <f>'HOJA DE TRABAJO DE LA UPE'!P45</f>
        <v>0</v>
      </c>
      <c r="W37" s="97">
        <f>'HOJA DE TRABAJO DE LA UPE'!Q45</f>
        <v>0</v>
      </c>
      <c r="X37" s="98">
        <f>'HOJA DE TRABAJO DE LA UPE'!R45</f>
        <v>0</v>
      </c>
      <c r="Y37" s="106"/>
      <c r="Z37" s="818"/>
      <c r="AA37" s="49"/>
      <c r="AB37" s="32">
        <f>R36+V37+W37+X37</f>
        <v>48543.625</v>
      </c>
    </row>
    <row r="38" spans="1:29" x14ac:dyDescent="0.3">
      <c r="A38" s="279"/>
      <c r="B38" s="112"/>
      <c r="C38" s="102"/>
      <c r="D38" s="113"/>
      <c r="E38" s="114"/>
      <c r="F38" s="115"/>
      <c r="G38" s="93"/>
      <c r="H38" s="813"/>
      <c r="I38" s="120"/>
      <c r="J38" s="113"/>
      <c r="K38" s="114"/>
      <c r="L38" s="114"/>
      <c r="M38" s="116"/>
      <c r="N38" s="813"/>
      <c r="O38" s="120"/>
      <c r="P38" s="113"/>
      <c r="Q38" s="114"/>
      <c r="R38" s="114"/>
      <c r="S38" s="116"/>
      <c r="T38" s="813"/>
      <c r="U38" s="120"/>
      <c r="V38" s="113"/>
      <c r="W38" s="114"/>
      <c r="X38" s="115"/>
      <c r="Y38" s="117"/>
      <c r="Z38" s="816"/>
      <c r="AA38" s="49"/>
      <c r="AB38" s="33"/>
    </row>
    <row r="39" spans="1:29" ht="14.4" x14ac:dyDescent="0.3">
      <c r="A39" s="277"/>
      <c r="B39" s="830" t="str">
        <f>'HOJA DE TRABAJO DE LA UPE'!D65</f>
        <v>AAA</v>
      </c>
      <c r="C39" s="89" t="s">
        <v>61</v>
      </c>
      <c r="D39" s="90">
        <f>D40</f>
        <v>0</v>
      </c>
      <c r="E39" s="91">
        <f>D39+E40</f>
        <v>0</v>
      </c>
      <c r="F39" s="92">
        <f>E39+F40</f>
        <v>0</v>
      </c>
      <c r="G39" s="93"/>
      <c r="H39" s="814"/>
      <c r="I39" s="120"/>
      <c r="J39" s="90">
        <f>F39+J40</f>
        <v>0</v>
      </c>
      <c r="K39" s="91">
        <f>J39+K40</f>
        <v>0</v>
      </c>
      <c r="L39" s="91">
        <f>K39+L40</f>
        <v>0</v>
      </c>
      <c r="M39" s="94"/>
      <c r="N39" s="814"/>
      <c r="O39" s="120"/>
      <c r="P39" s="90">
        <f>L39+P40</f>
        <v>0</v>
      </c>
      <c r="Q39" s="91">
        <f>P39+Q40</f>
        <v>0</v>
      </c>
      <c r="R39" s="91">
        <f>Q39+R40</f>
        <v>0</v>
      </c>
      <c r="S39" s="94"/>
      <c r="T39" s="814"/>
      <c r="U39" s="120"/>
      <c r="V39" s="90">
        <f>R39+V40</f>
        <v>0</v>
      </c>
      <c r="W39" s="91">
        <f>V39+W40</f>
        <v>0</v>
      </c>
      <c r="X39" s="92">
        <f>W39+X40</f>
        <v>0</v>
      </c>
      <c r="Y39" s="108"/>
      <c r="Z39" s="817"/>
      <c r="AA39" s="49"/>
      <c r="AB39" s="33"/>
    </row>
    <row r="40" spans="1:29" ht="14.4" x14ac:dyDescent="0.3">
      <c r="A40" s="277" t="s">
        <v>64</v>
      </c>
      <c r="B40" s="829"/>
      <c r="C40" s="95" t="s">
        <v>16</v>
      </c>
      <c r="D40" s="96">
        <f>'HOJA DE TRABAJO DE LA UPE'!D47</f>
        <v>0</v>
      </c>
      <c r="E40" s="109">
        <f>'HOJA DE TRABAJO DE LA UPE'!E47</f>
        <v>0</v>
      </c>
      <c r="F40" s="110">
        <f>'HOJA DE TRABAJO DE LA UPE'!F47</f>
        <v>0</v>
      </c>
      <c r="G40" s="99"/>
      <c r="H40" s="815"/>
      <c r="I40" s="120"/>
      <c r="J40" s="96">
        <f>'HOJA DE TRABAJO DE LA UPE'!H47</f>
        <v>0</v>
      </c>
      <c r="K40" s="97">
        <f>'HOJA DE TRABAJO DE LA UPE'!I47</f>
        <v>0</v>
      </c>
      <c r="L40" s="97">
        <f>'HOJA DE TRABAJO DE LA UPE'!J47</f>
        <v>0</v>
      </c>
      <c r="M40" s="100"/>
      <c r="N40" s="815"/>
      <c r="O40" s="120"/>
      <c r="P40" s="96">
        <f>'HOJA DE TRABAJO DE LA UPE'!L47</f>
        <v>0</v>
      </c>
      <c r="Q40" s="97">
        <f>'HOJA DE TRABAJO DE LA UPE'!M47</f>
        <v>0</v>
      </c>
      <c r="R40" s="97">
        <f>'HOJA DE TRABAJO DE LA UPE'!N47</f>
        <v>0</v>
      </c>
      <c r="S40" s="100"/>
      <c r="T40" s="815"/>
      <c r="U40" s="120"/>
      <c r="V40" s="96">
        <f>'HOJA DE TRABAJO DE LA UPE'!P47</f>
        <v>0</v>
      </c>
      <c r="W40" s="97">
        <f>'HOJA DE TRABAJO DE LA UPE'!Q47</f>
        <v>0</v>
      </c>
      <c r="X40" s="98">
        <f>'HOJA DE TRABAJO DE LA UPE'!R47</f>
        <v>0</v>
      </c>
      <c r="Y40" s="106"/>
      <c r="Z40" s="818"/>
      <c r="AA40" s="49"/>
      <c r="AB40" s="32">
        <f>R39+V40+W40+X40</f>
        <v>0</v>
      </c>
      <c r="AC40" s="12"/>
    </row>
    <row r="41" spans="1:29" x14ac:dyDescent="0.3">
      <c r="A41" s="279"/>
      <c r="B41" s="112"/>
      <c r="C41" s="102"/>
      <c r="D41" s="113"/>
      <c r="E41" s="114"/>
      <c r="F41" s="115"/>
      <c r="G41" s="93"/>
      <c r="H41" s="813"/>
      <c r="I41" s="120"/>
      <c r="J41" s="113"/>
      <c r="K41" s="114"/>
      <c r="L41" s="114"/>
      <c r="M41" s="116"/>
      <c r="N41" s="813"/>
      <c r="O41" s="120"/>
      <c r="P41" s="113"/>
      <c r="Q41" s="114"/>
      <c r="R41" s="114"/>
      <c r="S41" s="116"/>
      <c r="T41" s="813"/>
      <c r="U41" s="120"/>
      <c r="V41" s="113"/>
      <c r="W41" s="114"/>
      <c r="X41" s="115"/>
      <c r="Y41" s="117"/>
      <c r="Z41" s="816"/>
      <c r="AA41" s="49"/>
      <c r="AB41" s="33"/>
    </row>
    <row r="42" spans="1:29" ht="14.4" x14ac:dyDescent="0.3">
      <c r="A42" s="277"/>
      <c r="B42" s="830" t="str">
        <f>'HOJA DE TRABAJO DE LA UPE'!D66</f>
        <v>BBB</v>
      </c>
      <c r="C42" s="89" t="s">
        <v>61</v>
      </c>
      <c r="D42" s="90">
        <f>D43</f>
        <v>0</v>
      </c>
      <c r="E42" s="91">
        <f>D42+E43</f>
        <v>0</v>
      </c>
      <c r="F42" s="92">
        <f>E42+F43</f>
        <v>0</v>
      </c>
      <c r="G42" s="93"/>
      <c r="H42" s="814"/>
      <c r="I42" s="120"/>
      <c r="J42" s="90">
        <f>F42+J43</f>
        <v>0</v>
      </c>
      <c r="K42" s="91">
        <f>J42+K43</f>
        <v>0</v>
      </c>
      <c r="L42" s="91">
        <f>K42+L43</f>
        <v>0</v>
      </c>
      <c r="M42" s="94"/>
      <c r="N42" s="814"/>
      <c r="O42" s="120"/>
      <c r="P42" s="90">
        <f>L42+P43</f>
        <v>0</v>
      </c>
      <c r="Q42" s="91">
        <f>P42+Q43</f>
        <v>0</v>
      </c>
      <c r="R42" s="91">
        <f>Q42+R43</f>
        <v>0</v>
      </c>
      <c r="S42" s="94"/>
      <c r="T42" s="814"/>
      <c r="U42" s="120"/>
      <c r="V42" s="90">
        <f>R42+V43</f>
        <v>0</v>
      </c>
      <c r="W42" s="91">
        <f>V42+W43</f>
        <v>0</v>
      </c>
      <c r="X42" s="92">
        <f>W42+X43</f>
        <v>0</v>
      </c>
      <c r="Y42" s="108"/>
      <c r="Z42" s="817"/>
      <c r="AA42" s="49"/>
      <c r="AB42" s="33"/>
    </row>
    <row r="43" spans="1:29" ht="14.4" x14ac:dyDescent="0.3">
      <c r="A43" s="277" t="s">
        <v>64</v>
      </c>
      <c r="B43" s="829"/>
      <c r="C43" s="95" t="s">
        <v>16</v>
      </c>
      <c r="D43" s="96">
        <f>'HOJA DE TRABAJO DE LA UPE'!D49</f>
        <v>0</v>
      </c>
      <c r="E43" s="109">
        <f>'HOJA DE TRABAJO DE LA UPE'!E49</f>
        <v>0</v>
      </c>
      <c r="F43" s="110">
        <f>'HOJA DE TRABAJO DE LA UPE'!F49</f>
        <v>0</v>
      </c>
      <c r="G43" s="99"/>
      <c r="H43" s="815"/>
      <c r="I43" s="120"/>
      <c r="J43" s="96">
        <f>'HOJA DE TRABAJO DE LA UPE'!H49</f>
        <v>0</v>
      </c>
      <c r="K43" s="97">
        <f>'HOJA DE TRABAJO DE LA UPE'!I49</f>
        <v>0</v>
      </c>
      <c r="L43" s="97">
        <f>'HOJA DE TRABAJO DE LA UPE'!J49</f>
        <v>0</v>
      </c>
      <c r="M43" s="100"/>
      <c r="N43" s="815"/>
      <c r="O43" s="120"/>
      <c r="P43" s="96">
        <f>'HOJA DE TRABAJO DE LA UPE'!L49</f>
        <v>0</v>
      </c>
      <c r="Q43" s="97">
        <f>'HOJA DE TRABAJO DE LA UPE'!M49</f>
        <v>0</v>
      </c>
      <c r="R43" s="97">
        <f>'HOJA DE TRABAJO DE LA UPE'!N49</f>
        <v>0</v>
      </c>
      <c r="S43" s="100"/>
      <c r="T43" s="815"/>
      <c r="U43" s="120"/>
      <c r="V43" s="96">
        <f>'HOJA DE TRABAJO DE LA UPE'!P49</f>
        <v>0</v>
      </c>
      <c r="W43" s="97">
        <f>'HOJA DE TRABAJO DE LA UPE'!Q49</f>
        <v>0</v>
      </c>
      <c r="X43" s="98">
        <f>'HOJA DE TRABAJO DE LA UPE'!R49</f>
        <v>0</v>
      </c>
      <c r="Y43" s="106"/>
      <c r="Z43" s="818"/>
      <c r="AA43" s="49"/>
      <c r="AB43" s="32">
        <f>R42+V43+W43+X43</f>
        <v>0</v>
      </c>
      <c r="AC43" s="12"/>
    </row>
    <row r="44" spans="1:29" x14ac:dyDescent="0.3">
      <c r="A44" s="119"/>
      <c r="B44" s="120"/>
      <c r="C44" s="120"/>
      <c r="D44" s="121"/>
      <c r="E44" s="121"/>
      <c r="F44" s="121"/>
      <c r="G44" s="121"/>
      <c r="H44" s="121"/>
      <c r="I44" s="120"/>
      <c r="J44" s="121"/>
      <c r="K44" s="121"/>
      <c r="L44" s="122"/>
      <c r="M44" s="121"/>
      <c r="N44" s="121"/>
      <c r="O44" s="120"/>
      <c r="P44" s="121"/>
      <c r="Q44" s="121"/>
      <c r="R44" s="122"/>
      <c r="S44" s="121"/>
      <c r="T44" s="121"/>
      <c r="U44" s="121"/>
      <c r="V44" s="121"/>
      <c r="W44" s="121"/>
      <c r="X44" s="121"/>
      <c r="Y44" s="121"/>
      <c r="Z44" s="123"/>
      <c r="AA44" s="49"/>
      <c r="AB44" s="33"/>
    </row>
    <row r="45" spans="1:29" x14ac:dyDescent="0.3">
      <c r="A45" s="119"/>
      <c r="B45" s="120"/>
      <c r="C45" s="120"/>
      <c r="D45" s="121"/>
      <c r="E45" s="121"/>
      <c r="F45" s="121"/>
      <c r="G45" s="121"/>
      <c r="H45" s="121"/>
      <c r="I45" s="120"/>
      <c r="J45" s="121"/>
      <c r="K45" s="121"/>
      <c r="L45" s="121"/>
      <c r="M45" s="121"/>
      <c r="N45" s="121"/>
      <c r="O45" s="120"/>
      <c r="P45" s="121"/>
      <c r="Q45" s="121"/>
      <c r="R45" s="121"/>
      <c r="S45" s="121"/>
      <c r="T45" s="121"/>
      <c r="U45" s="121"/>
      <c r="V45" s="121"/>
      <c r="W45" s="121"/>
      <c r="X45" s="121"/>
      <c r="Y45" s="121"/>
      <c r="Z45" s="124"/>
      <c r="AA45" s="49"/>
      <c r="AB45" s="33"/>
    </row>
    <row r="46" spans="1:29" ht="14.4" thickBot="1" x14ac:dyDescent="0.35">
      <c r="A46" s="834" t="s">
        <v>18</v>
      </c>
      <c r="B46" s="827"/>
      <c r="C46" s="120"/>
      <c r="D46" s="125">
        <f>D13+D16+D19+D22+D25+D28+D31+D34+D37+D40+D43</f>
        <v>100698</v>
      </c>
      <c r="E46" s="125">
        <f>E13+E16+E19+E22+E25+E28+E31+E34+E37+E40+E43</f>
        <v>201397</v>
      </c>
      <c r="F46" s="125">
        <f>F13+F16+F19+F22+F25+F28+F31+F34+F37+F40+F43</f>
        <v>151047</v>
      </c>
      <c r="G46" s="129"/>
      <c r="H46" s="129"/>
      <c r="I46" s="129"/>
      <c r="J46" s="125">
        <f>J13+J16+J19+J22+J25+J28+J31+J34+J37+J40+J43</f>
        <v>100698</v>
      </c>
      <c r="K46" s="125">
        <f>K13+K16+K19+K22+K25+K28+K31+K34+K37+K40+K43</f>
        <v>100698</v>
      </c>
      <c r="L46" s="125">
        <f>L13+L16+L19+L22+L25+L28+L31+L34+L37+L40+L43</f>
        <v>245097.11</v>
      </c>
      <c r="M46" s="130"/>
      <c r="N46" s="129"/>
      <c r="O46" s="129"/>
      <c r="P46" s="125">
        <f>P13+P16+P19+P22+P25+P28+P31+P34+P37+P40+P43</f>
        <v>151047</v>
      </c>
      <c r="Q46" s="125">
        <f>Q13+Q16+Q19+Q22+Q25+Q28+Q31+Q34+Q37+Q40+Q43</f>
        <v>137694.85200000001</v>
      </c>
      <c r="R46" s="125">
        <f>R13+R16+R19+R22+R25+R28+R31+R34+R37+R40+R43</f>
        <v>106156.789</v>
      </c>
      <c r="S46" s="130"/>
      <c r="T46" s="127"/>
      <c r="U46" s="127"/>
      <c r="V46" s="125">
        <f>V13+V16+V19+V22+V25+V28+V31+V34+V37+V40+V43</f>
        <v>100698</v>
      </c>
      <c r="W46" s="125">
        <f>W13+W16+W19+W22+W25+W28+W31+W34+W37+W40+W43</f>
        <v>280205.26799999998</v>
      </c>
      <c r="X46" s="125">
        <f>X13+X16+X19+X22+X25+X28+X31+X34+X37+X40+X43</f>
        <v>58123.167000000001</v>
      </c>
      <c r="Y46" s="2"/>
      <c r="Z46" s="124"/>
      <c r="AA46" s="49"/>
      <c r="AB46" s="32"/>
    </row>
    <row r="47" spans="1:29" ht="14.4" thickTop="1" x14ac:dyDescent="0.3">
      <c r="A47" s="17"/>
      <c r="B47" s="2"/>
      <c r="C47" s="2"/>
      <c r="D47" s="2"/>
      <c r="E47" s="2"/>
      <c r="F47" s="2"/>
      <c r="G47" s="2"/>
      <c r="H47" s="2"/>
      <c r="I47" s="2"/>
      <c r="J47" s="2"/>
      <c r="K47" s="2"/>
      <c r="L47" s="2"/>
      <c r="M47" s="2"/>
      <c r="N47" s="2"/>
      <c r="O47" s="2"/>
      <c r="P47" s="2"/>
      <c r="Q47" s="2"/>
      <c r="R47" s="2"/>
      <c r="S47" s="2"/>
      <c r="T47" s="2"/>
      <c r="U47" s="2"/>
      <c r="V47" s="2"/>
      <c r="W47" s="2"/>
      <c r="X47" s="2"/>
      <c r="Y47" s="131"/>
      <c r="Z47" s="124"/>
      <c r="AA47" s="49"/>
      <c r="AB47" s="33"/>
    </row>
    <row r="48" spans="1:29" x14ac:dyDescent="0.3">
      <c r="A48" s="833" t="s">
        <v>17</v>
      </c>
      <c r="B48" s="827"/>
      <c r="C48" s="120"/>
      <c r="D48" s="91">
        <f>D12+D15+D18+D21+D24+D27+D30+D33+D36+D39+D42</f>
        <v>100698</v>
      </c>
      <c r="E48" s="91">
        <f>E12+E15+E18+E21+E24+E27+E30+E33+E36+E39+E42</f>
        <v>302095</v>
      </c>
      <c r="F48" s="91">
        <f>F12+F15+F18+F21+F24+F27+F30+F33+F36+F39+F42</f>
        <v>453142</v>
      </c>
      <c r="G48" s="126"/>
      <c r="H48" s="126"/>
      <c r="I48" s="120"/>
      <c r="J48" s="91">
        <f>J12+J15+J18+J21+J24+J27+J30+J33+J36+J39+J42</f>
        <v>553840</v>
      </c>
      <c r="K48" s="91">
        <f>K12+K15+K18+K21+K24+K27+K30+K33+K36+K39+K42</f>
        <v>654538</v>
      </c>
      <c r="L48" s="91">
        <f>L12+L15+L18+L21+L24+L27+L30+L33+L36+L39+L42</f>
        <v>899635.11</v>
      </c>
      <c r="M48" s="127"/>
      <c r="N48" s="126"/>
      <c r="O48" s="126"/>
      <c r="P48" s="91">
        <f>P12+P15+P18+P21+P24+P27+P30+P33+P36+P39+P42</f>
        <v>1050682.1099999999</v>
      </c>
      <c r="Q48" s="91">
        <f>Q12+Q15+Q18+Q21+Q24+Q27+Q30+Q33+Q36+Q39+Q42</f>
        <v>1188376.9620000001</v>
      </c>
      <c r="R48" s="91">
        <f>R12+R15+R18+R21+R24+R27+R30+R33+R36+R39+R42</f>
        <v>1294533.7510000002</v>
      </c>
      <c r="S48" s="127"/>
      <c r="T48" s="126"/>
      <c r="U48" s="126"/>
      <c r="V48" s="91">
        <f>V12+V15+V18+V21+V24+V27+V30+V33+V36+V39+V42</f>
        <v>1395231.7510000002</v>
      </c>
      <c r="W48" s="91">
        <f>W12+W15+W18+W21+W24+W27+W30+W33+W36+W39+W42</f>
        <v>1675437.0190000001</v>
      </c>
      <c r="X48" s="91">
        <f>X12+X15+X18+X21+X24+X27+X30+X33+X36+X39+X42</f>
        <v>1733560.186</v>
      </c>
      <c r="Y48" s="128"/>
      <c r="Z48" s="132"/>
      <c r="AA48" s="49"/>
    </row>
    <row r="49" spans="1:28" x14ac:dyDescent="0.3">
      <c r="A49" s="119"/>
      <c r="B49" s="120"/>
      <c r="C49" s="120"/>
      <c r="D49" s="126"/>
      <c r="E49" s="126"/>
      <c r="F49" s="126"/>
      <c r="G49" s="126"/>
      <c r="H49" s="126"/>
      <c r="I49" s="126"/>
      <c r="J49" s="126"/>
      <c r="K49" s="126"/>
      <c r="L49" s="126"/>
      <c r="M49" s="126"/>
      <c r="N49" s="126"/>
      <c r="O49" s="126"/>
      <c r="P49" s="126"/>
      <c r="Q49" s="126"/>
      <c r="R49" s="126"/>
      <c r="S49" s="126"/>
      <c r="T49" s="126"/>
      <c r="U49" s="126"/>
      <c r="V49" s="126"/>
      <c r="W49" s="126"/>
      <c r="X49" s="126"/>
      <c r="Y49" s="121"/>
      <c r="Z49" s="124"/>
      <c r="AA49" s="49"/>
    </row>
    <row r="50" spans="1:28" x14ac:dyDescent="0.3">
      <c r="A50" s="826" t="s">
        <v>93</v>
      </c>
      <c r="B50" s="827"/>
      <c r="C50" s="120"/>
      <c r="D50" s="126"/>
      <c r="E50" s="126"/>
      <c r="F50" s="133">
        <f>D46+E46+F46</f>
        <v>453142</v>
      </c>
      <c r="G50" s="126"/>
      <c r="H50" s="126"/>
      <c r="I50" s="126"/>
      <c r="J50" s="126"/>
      <c r="K50" s="126"/>
      <c r="L50" s="133">
        <f>J46+K46+L46</f>
        <v>446493.11</v>
      </c>
      <c r="M50" s="133"/>
      <c r="N50" s="127"/>
      <c r="O50" s="126"/>
      <c r="P50" s="126"/>
      <c r="Q50" s="126"/>
      <c r="R50" s="133">
        <f>P46+Q46+R46</f>
        <v>394898.641</v>
      </c>
      <c r="S50" s="133"/>
      <c r="T50" s="127"/>
      <c r="U50" s="126"/>
      <c r="V50" s="126"/>
      <c r="W50" s="126"/>
      <c r="X50" s="133">
        <f>V46+W46+X46</f>
        <v>439026.435</v>
      </c>
      <c r="Y50" s="134"/>
      <c r="Z50" s="124"/>
      <c r="AA50" s="49"/>
      <c r="AB50" s="34"/>
    </row>
    <row r="51" spans="1:28" ht="14.4" thickBot="1" x14ac:dyDescent="0.35">
      <c r="A51" s="135"/>
      <c r="B51" s="136"/>
      <c r="C51" s="136"/>
      <c r="D51" s="136"/>
      <c r="E51" s="136"/>
      <c r="F51" s="136"/>
      <c r="G51" s="136"/>
      <c r="H51" s="136"/>
      <c r="I51" s="137"/>
      <c r="J51" s="137"/>
      <c r="K51" s="137"/>
      <c r="L51" s="137"/>
      <c r="M51" s="137"/>
      <c r="N51" s="137"/>
      <c r="O51" s="137"/>
      <c r="P51" s="137"/>
      <c r="Q51" s="137"/>
      <c r="R51" s="137"/>
      <c r="S51" s="137"/>
      <c r="T51" s="137"/>
      <c r="U51" s="137"/>
      <c r="V51" s="137"/>
      <c r="W51" s="137"/>
      <c r="X51" s="137"/>
      <c r="Y51" s="137"/>
      <c r="Z51" s="138"/>
      <c r="AA51" s="49"/>
    </row>
    <row r="52" spans="1:28" x14ac:dyDescent="0.3">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8" x14ac:dyDescent="0.3">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8" ht="29.25" customHeight="1" x14ac:dyDescent="0.25">
      <c r="A54" s="824" t="s">
        <v>403</v>
      </c>
      <c r="B54" s="825"/>
      <c r="C54" s="825"/>
      <c r="D54" s="825"/>
      <c r="E54" s="825"/>
      <c r="F54" s="825"/>
      <c r="G54" s="825"/>
      <c r="H54" s="825"/>
      <c r="I54" s="825"/>
      <c r="J54" s="825"/>
      <c r="K54" s="825"/>
      <c r="L54" s="825"/>
      <c r="M54" s="825"/>
      <c r="N54" s="825"/>
      <c r="O54" s="825"/>
      <c r="P54" s="825"/>
      <c r="Q54" s="825"/>
      <c r="R54" s="825"/>
      <c r="S54" s="825"/>
      <c r="T54" s="825"/>
      <c r="U54" s="825"/>
      <c r="V54" s="825"/>
      <c r="W54" s="825"/>
      <c r="X54" s="825"/>
      <c r="Y54" s="825"/>
      <c r="Z54" s="825"/>
      <c r="AB54" s="35"/>
    </row>
    <row r="55" spans="1:28" x14ac:dyDescent="0.3">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8" x14ac:dyDescent="0.3">
      <c r="A56" s="38" t="s">
        <v>62</v>
      </c>
      <c r="B56" s="819"/>
      <c r="C56" s="820"/>
      <c r="D56" s="820"/>
      <c r="E56" s="820"/>
      <c r="F56" s="820"/>
      <c r="G56" s="820"/>
      <c r="H56" s="820"/>
      <c r="I56" s="820"/>
      <c r="J56" s="820"/>
      <c r="K56" s="820"/>
      <c r="L56" s="820"/>
      <c r="M56" s="820"/>
      <c r="N56" s="820"/>
      <c r="O56" s="820"/>
      <c r="P56" s="820"/>
      <c r="Q56" s="820"/>
      <c r="R56" s="820"/>
      <c r="S56" s="820"/>
      <c r="T56" s="820"/>
      <c r="U56" s="820"/>
      <c r="V56" s="820"/>
      <c r="W56" s="820"/>
      <c r="X56" s="820"/>
      <c r="Y56" s="820"/>
      <c r="Z56" s="820"/>
    </row>
    <row r="57" spans="1:28" x14ac:dyDescent="0.3">
      <c r="A57" s="39" t="s">
        <v>402</v>
      </c>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8" x14ac:dyDescent="0.3">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sheetData>
  <mergeCells count="82">
    <mergeCell ref="A50:B50"/>
    <mergeCell ref="B12:B13"/>
    <mergeCell ref="B36:B37"/>
    <mergeCell ref="B42:B43"/>
    <mergeCell ref="B15:B16"/>
    <mergeCell ref="B18:B19"/>
    <mergeCell ref="B21:B22"/>
    <mergeCell ref="B24:B25"/>
    <mergeCell ref="B27:B28"/>
    <mergeCell ref="B30:B31"/>
    <mergeCell ref="B33:B34"/>
    <mergeCell ref="A48:B48"/>
    <mergeCell ref="A46:B46"/>
    <mergeCell ref="B39:B40"/>
    <mergeCell ref="T17:T19"/>
    <mergeCell ref="T20:T22"/>
    <mergeCell ref="T23:T25"/>
    <mergeCell ref="T32:T34"/>
    <mergeCell ref="T29:T31"/>
    <mergeCell ref="B56:Z56"/>
    <mergeCell ref="Z14:Z16"/>
    <mergeCell ref="Z17:Z19"/>
    <mergeCell ref="Z20:Z22"/>
    <mergeCell ref="Z35:Z37"/>
    <mergeCell ref="Z23:Z25"/>
    <mergeCell ref="H29:H31"/>
    <mergeCell ref="N29:N31"/>
    <mergeCell ref="Z26:Z28"/>
    <mergeCell ref="A54:Z54"/>
    <mergeCell ref="N14:N16"/>
    <mergeCell ref="N17:N19"/>
    <mergeCell ref="N41:N43"/>
    <mergeCell ref="T26:T28"/>
    <mergeCell ref="Z29:Z31"/>
    <mergeCell ref="Z32:Z34"/>
    <mergeCell ref="Z41:Z43"/>
    <mergeCell ref="Z38:Z40"/>
    <mergeCell ref="H35:H37"/>
    <mergeCell ref="H41:H43"/>
    <mergeCell ref="N35:N37"/>
    <mergeCell ref="T35:T37"/>
    <mergeCell ref="N32:N34"/>
    <mergeCell ref="H38:H40"/>
    <mergeCell ref="N38:N40"/>
    <mergeCell ref="T38:T40"/>
    <mergeCell ref="T41:T43"/>
    <mergeCell ref="H20:H22"/>
    <mergeCell ref="N23:N25"/>
    <mergeCell ref="H32:H34"/>
    <mergeCell ref="N10:N13"/>
    <mergeCell ref="H26:H28"/>
    <mergeCell ref="H23:H25"/>
    <mergeCell ref="H17:H19"/>
    <mergeCell ref="N26:N28"/>
    <mergeCell ref="N20:N22"/>
    <mergeCell ref="J8:L8"/>
    <mergeCell ref="H8:H9"/>
    <mergeCell ref="V8:X8"/>
    <mergeCell ref="H10:H13"/>
    <mergeCell ref="H14:H16"/>
    <mergeCell ref="T14:T16"/>
    <mergeCell ref="A10:A11"/>
    <mergeCell ref="J7:N7"/>
    <mergeCell ref="B7:B9"/>
    <mergeCell ref="C7:C9"/>
    <mergeCell ref="A6:Z6"/>
    <mergeCell ref="P8:R8"/>
    <mergeCell ref="P7:T7"/>
    <mergeCell ref="Z8:Z9"/>
    <mergeCell ref="V7:Z7"/>
    <mergeCell ref="A7:A9"/>
    <mergeCell ref="T8:T9"/>
    <mergeCell ref="T10:T13"/>
    <mergeCell ref="Z10:Z13"/>
    <mergeCell ref="N8:N9"/>
    <mergeCell ref="D7:H7"/>
    <mergeCell ref="D8:F8"/>
    <mergeCell ref="A2:Z2"/>
    <mergeCell ref="A1:Z1"/>
    <mergeCell ref="A3:Z3"/>
    <mergeCell ref="A4:Z4"/>
    <mergeCell ref="A5:Z5"/>
  </mergeCells>
  <printOptions horizontalCentered="1" verticalCentered="1"/>
  <pageMargins left="0" right="0" top="0.39370078740157483" bottom="0.39370078740157483" header="0" footer="0"/>
  <pageSetup scale="47"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9"/>
  <sheetViews>
    <sheetView zoomScale="80" zoomScaleNormal="80" workbookViewId="0">
      <selection activeCell="C247" sqref="C247"/>
    </sheetView>
  </sheetViews>
  <sheetFormatPr baseColWidth="10" defaultRowHeight="14.4" x14ac:dyDescent="0.3"/>
  <cols>
    <col min="1" max="1" width="16.5546875" style="343" customWidth="1"/>
    <col min="2" max="2" width="22.88671875" style="343" customWidth="1"/>
    <col min="3" max="3" width="11.5546875" style="343"/>
    <col min="4" max="4" width="1.44140625" style="343" customWidth="1"/>
    <col min="5" max="7" width="11.5546875" style="343"/>
    <col min="8" max="8" width="1.88671875" style="343" customWidth="1"/>
    <col min="9" max="11" width="11.5546875" style="343"/>
    <col min="12" max="12" width="1.5546875" style="343" customWidth="1"/>
    <col min="13" max="13" width="15.109375" style="343" customWidth="1"/>
    <col min="14" max="14" width="1.5546875" style="343" customWidth="1"/>
    <col min="15" max="15" width="11.5546875" style="343"/>
    <col min="16" max="16" width="2.109375" style="343" customWidth="1"/>
    <col min="17" max="17" width="15" style="343" customWidth="1"/>
    <col min="18" max="19" width="13.6640625" style="343" bestFit="1" customWidth="1"/>
    <col min="20" max="20" width="15.109375" style="343" bestFit="1" customWidth="1"/>
    <col min="21" max="259" width="11.5546875" style="343"/>
    <col min="260" max="260" width="1.44140625" style="343" customWidth="1"/>
    <col min="261" max="263" width="11.5546875" style="343"/>
    <col min="264" max="264" width="1.88671875" style="343" customWidth="1"/>
    <col min="265" max="267" width="11.5546875" style="343"/>
    <col min="268" max="268" width="1.5546875" style="343" customWidth="1"/>
    <col min="269" max="269" width="11.5546875" style="343"/>
    <col min="270" max="270" width="1.5546875" style="343" customWidth="1"/>
    <col min="271" max="271" width="11.5546875" style="343"/>
    <col min="272" max="272" width="2.109375" style="343" customWidth="1"/>
    <col min="273" max="275" width="11.5546875" style="343"/>
    <col min="276" max="276" width="14.33203125" style="343" bestFit="1" customWidth="1"/>
    <col min="277" max="515" width="11.5546875" style="343"/>
    <col min="516" max="516" width="1.44140625" style="343" customWidth="1"/>
    <col min="517" max="519" width="11.5546875" style="343"/>
    <col min="520" max="520" width="1.88671875" style="343" customWidth="1"/>
    <col min="521" max="523" width="11.5546875" style="343"/>
    <col min="524" max="524" width="1.5546875" style="343" customWidth="1"/>
    <col min="525" max="525" width="11.5546875" style="343"/>
    <col min="526" max="526" width="1.5546875" style="343" customWidth="1"/>
    <col min="527" max="527" width="11.5546875" style="343"/>
    <col min="528" max="528" width="2.109375" style="343" customWidth="1"/>
    <col min="529" max="531" width="11.5546875" style="343"/>
    <col min="532" max="532" width="14.33203125" style="343" bestFit="1" customWidth="1"/>
    <col min="533" max="771" width="11.5546875" style="343"/>
    <col min="772" max="772" width="1.44140625" style="343" customWidth="1"/>
    <col min="773" max="775" width="11.5546875" style="343"/>
    <col min="776" max="776" width="1.88671875" style="343" customWidth="1"/>
    <col min="777" max="779" width="11.5546875" style="343"/>
    <col min="780" max="780" width="1.5546875" style="343" customWidth="1"/>
    <col min="781" max="781" width="11.5546875" style="343"/>
    <col min="782" max="782" width="1.5546875" style="343" customWidth="1"/>
    <col min="783" max="783" width="11.5546875" style="343"/>
    <col min="784" max="784" width="2.109375" style="343" customWidth="1"/>
    <col min="785" max="787" width="11.5546875" style="343"/>
    <col min="788" max="788" width="14.33203125" style="343" bestFit="1" customWidth="1"/>
    <col min="789" max="1027" width="11.5546875" style="343"/>
    <col min="1028" max="1028" width="1.44140625" style="343" customWidth="1"/>
    <col min="1029" max="1031" width="11.5546875" style="343"/>
    <col min="1032" max="1032" width="1.88671875" style="343" customWidth="1"/>
    <col min="1033" max="1035" width="11.5546875" style="343"/>
    <col min="1036" max="1036" width="1.5546875" style="343" customWidth="1"/>
    <col min="1037" max="1037" width="11.5546875" style="343"/>
    <col min="1038" max="1038" width="1.5546875" style="343" customWidth="1"/>
    <col min="1039" max="1039" width="11.5546875" style="343"/>
    <col min="1040" max="1040" width="2.109375" style="343" customWidth="1"/>
    <col min="1041" max="1043" width="11.5546875" style="343"/>
    <col min="1044" max="1044" width="14.33203125" style="343" bestFit="1" customWidth="1"/>
    <col min="1045" max="1283" width="11.5546875" style="343"/>
    <col min="1284" max="1284" width="1.44140625" style="343" customWidth="1"/>
    <col min="1285" max="1287" width="11.5546875" style="343"/>
    <col min="1288" max="1288" width="1.88671875" style="343" customWidth="1"/>
    <col min="1289" max="1291" width="11.5546875" style="343"/>
    <col min="1292" max="1292" width="1.5546875" style="343" customWidth="1"/>
    <col min="1293" max="1293" width="11.5546875" style="343"/>
    <col min="1294" max="1294" width="1.5546875" style="343" customWidth="1"/>
    <col min="1295" max="1295" width="11.5546875" style="343"/>
    <col min="1296" max="1296" width="2.109375" style="343" customWidth="1"/>
    <col min="1297" max="1299" width="11.5546875" style="343"/>
    <col min="1300" max="1300" width="14.33203125" style="343" bestFit="1" customWidth="1"/>
    <col min="1301" max="1539" width="11.5546875" style="343"/>
    <col min="1540" max="1540" width="1.44140625" style="343" customWidth="1"/>
    <col min="1541" max="1543" width="11.5546875" style="343"/>
    <col min="1544" max="1544" width="1.88671875" style="343" customWidth="1"/>
    <col min="1545" max="1547" width="11.5546875" style="343"/>
    <col min="1548" max="1548" width="1.5546875" style="343" customWidth="1"/>
    <col min="1549" max="1549" width="11.5546875" style="343"/>
    <col min="1550" max="1550" width="1.5546875" style="343" customWidth="1"/>
    <col min="1551" max="1551" width="11.5546875" style="343"/>
    <col min="1552" max="1552" width="2.109375" style="343" customWidth="1"/>
    <col min="1553" max="1555" width="11.5546875" style="343"/>
    <col min="1556" max="1556" width="14.33203125" style="343" bestFit="1" customWidth="1"/>
    <col min="1557" max="1795" width="11.5546875" style="343"/>
    <col min="1796" max="1796" width="1.44140625" style="343" customWidth="1"/>
    <col min="1797" max="1799" width="11.5546875" style="343"/>
    <col min="1800" max="1800" width="1.88671875" style="343" customWidth="1"/>
    <col min="1801" max="1803" width="11.5546875" style="343"/>
    <col min="1804" max="1804" width="1.5546875" style="343" customWidth="1"/>
    <col min="1805" max="1805" width="11.5546875" style="343"/>
    <col min="1806" max="1806" width="1.5546875" style="343" customWidth="1"/>
    <col min="1807" max="1807" width="11.5546875" style="343"/>
    <col min="1808" max="1808" width="2.109375" style="343" customWidth="1"/>
    <col min="1809" max="1811" width="11.5546875" style="343"/>
    <col min="1812" max="1812" width="14.33203125" style="343" bestFit="1" customWidth="1"/>
    <col min="1813" max="2051" width="11.5546875" style="343"/>
    <col min="2052" max="2052" width="1.44140625" style="343" customWidth="1"/>
    <col min="2053" max="2055" width="11.5546875" style="343"/>
    <col min="2056" max="2056" width="1.88671875" style="343" customWidth="1"/>
    <col min="2057" max="2059" width="11.5546875" style="343"/>
    <col min="2060" max="2060" width="1.5546875" style="343" customWidth="1"/>
    <col min="2061" max="2061" width="11.5546875" style="343"/>
    <col min="2062" max="2062" width="1.5546875" style="343" customWidth="1"/>
    <col min="2063" max="2063" width="11.5546875" style="343"/>
    <col min="2064" max="2064" width="2.109375" style="343" customWidth="1"/>
    <col min="2065" max="2067" width="11.5546875" style="343"/>
    <col min="2068" max="2068" width="14.33203125" style="343" bestFit="1" customWidth="1"/>
    <col min="2069" max="2307" width="11.5546875" style="343"/>
    <col min="2308" max="2308" width="1.44140625" style="343" customWidth="1"/>
    <col min="2309" max="2311" width="11.5546875" style="343"/>
    <col min="2312" max="2312" width="1.88671875" style="343" customWidth="1"/>
    <col min="2313" max="2315" width="11.5546875" style="343"/>
    <col min="2316" max="2316" width="1.5546875" style="343" customWidth="1"/>
    <col min="2317" max="2317" width="11.5546875" style="343"/>
    <col min="2318" max="2318" width="1.5546875" style="343" customWidth="1"/>
    <col min="2319" max="2319" width="11.5546875" style="343"/>
    <col min="2320" max="2320" width="2.109375" style="343" customWidth="1"/>
    <col min="2321" max="2323" width="11.5546875" style="343"/>
    <col min="2324" max="2324" width="14.33203125" style="343" bestFit="1" customWidth="1"/>
    <col min="2325" max="2563" width="11.5546875" style="343"/>
    <col min="2564" max="2564" width="1.44140625" style="343" customWidth="1"/>
    <col min="2565" max="2567" width="11.5546875" style="343"/>
    <col min="2568" max="2568" width="1.88671875" style="343" customWidth="1"/>
    <col min="2569" max="2571" width="11.5546875" style="343"/>
    <col min="2572" max="2572" width="1.5546875" style="343" customWidth="1"/>
    <col min="2573" max="2573" width="11.5546875" style="343"/>
    <col min="2574" max="2574" width="1.5546875" style="343" customWidth="1"/>
    <col min="2575" max="2575" width="11.5546875" style="343"/>
    <col min="2576" max="2576" width="2.109375" style="343" customWidth="1"/>
    <col min="2577" max="2579" width="11.5546875" style="343"/>
    <col min="2580" max="2580" width="14.33203125" style="343" bestFit="1" customWidth="1"/>
    <col min="2581" max="2819" width="11.5546875" style="343"/>
    <col min="2820" max="2820" width="1.44140625" style="343" customWidth="1"/>
    <col min="2821" max="2823" width="11.5546875" style="343"/>
    <col min="2824" max="2824" width="1.88671875" style="343" customWidth="1"/>
    <col min="2825" max="2827" width="11.5546875" style="343"/>
    <col min="2828" max="2828" width="1.5546875" style="343" customWidth="1"/>
    <col min="2829" max="2829" width="11.5546875" style="343"/>
    <col min="2830" max="2830" width="1.5546875" style="343" customWidth="1"/>
    <col min="2831" max="2831" width="11.5546875" style="343"/>
    <col min="2832" max="2832" width="2.109375" style="343" customWidth="1"/>
    <col min="2833" max="2835" width="11.5546875" style="343"/>
    <col min="2836" max="2836" width="14.33203125" style="343" bestFit="1" customWidth="1"/>
    <col min="2837" max="3075" width="11.5546875" style="343"/>
    <col min="3076" max="3076" width="1.44140625" style="343" customWidth="1"/>
    <col min="3077" max="3079" width="11.5546875" style="343"/>
    <col min="3080" max="3080" width="1.88671875" style="343" customWidth="1"/>
    <col min="3081" max="3083" width="11.5546875" style="343"/>
    <col min="3084" max="3084" width="1.5546875" style="343" customWidth="1"/>
    <col min="3085" max="3085" width="11.5546875" style="343"/>
    <col min="3086" max="3086" width="1.5546875" style="343" customWidth="1"/>
    <col min="3087" max="3087" width="11.5546875" style="343"/>
    <col min="3088" max="3088" width="2.109375" style="343" customWidth="1"/>
    <col min="3089" max="3091" width="11.5546875" style="343"/>
    <col min="3092" max="3092" width="14.33203125" style="343" bestFit="1" customWidth="1"/>
    <col min="3093" max="3331" width="11.5546875" style="343"/>
    <col min="3332" max="3332" width="1.44140625" style="343" customWidth="1"/>
    <col min="3333" max="3335" width="11.5546875" style="343"/>
    <col min="3336" max="3336" width="1.88671875" style="343" customWidth="1"/>
    <col min="3337" max="3339" width="11.5546875" style="343"/>
    <col min="3340" max="3340" width="1.5546875" style="343" customWidth="1"/>
    <col min="3341" max="3341" width="11.5546875" style="343"/>
    <col min="3342" max="3342" width="1.5546875" style="343" customWidth="1"/>
    <col min="3343" max="3343" width="11.5546875" style="343"/>
    <col min="3344" max="3344" width="2.109375" style="343" customWidth="1"/>
    <col min="3345" max="3347" width="11.5546875" style="343"/>
    <col min="3348" max="3348" width="14.33203125" style="343" bestFit="1" customWidth="1"/>
    <col min="3349" max="3587" width="11.5546875" style="343"/>
    <col min="3588" max="3588" width="1.44140625" style="343" customWidth="1"/>
    <col min="3589" max="3591" width="11.5546875" style="343"/>
    <col min="3592" max="3592" width="1.88671875" style="343" customWidth="1"/>
    <col min="3593" max="3595" width="11.5546875" style="343"/>
    <col min="3596" max="3596" width="1.5546875" style="343" customWidth="1"/>
    <col min="3597" max="3597" width="11.5546875" style="343"/>
    <col min="3598" max="3598" width="1.5546875" style="343" customWidth="1"/>
    <col min="3599" max="3599" width="11.5546875" style="343"/>
    <col min="3600" max="3600" width="2.109375" style="343" customWidth="1"/>
    <col min="3601" max="3603" width="11.5546875" style="343"/>
    <col min="3604" max="3604" width="14.33203125" style="343" bestFit="1" customWidth="1"/>
    <col min="3605" max="3843" width="11.5546875" style="343"/>
    <col min="3844" max="3844" width="1.44140625" style="343" customWidth="1"/>
    <col min="3845" max="3847" width="11.5546875" style="343"/>
    <col min="3848" max="3848" width="1.88671875" style="343" customWidth="1"/>
    <col min="3849" max="3851" width="11.5546875" style="343"/>
    <col min="3852" max="3852" width="1.5546875" style="343" customWidth="1"/>
    <col min="3853" max="3853" width="11.5546875" style="343"/>
    <col min="3854" max="3854" width="1.5546875" style="343" customWidth="1"/>
    <col min="3855" max="3855" width="11.5546875" style="343"/>
    <col min="3856" max="3856" width="2.109375" style="343" customWidth="1"/>
    <col min="3857" max="3859" width="11.5546875" style="343"/>
    <col min="3860" max="3860" width="14.33203125" style="343" bestFit="1" customWidth="1"/>
    <col min="3861" max="4099" width="11.5546875" style="343"/>
    <col min="4100" max="4100" width="1.44140625" style="343" customWidth="1"/>
    <col min="4101" max="4103" width="11.5546875" style="343"/>
    <col min="4104" max="4104" width="1.88671875" style="343" customWidth="1"/>
    <col min="4105" max="4107" width="11.5546875" style="343"/>
    <col min="4108" max="4108" width="1.5546875" style="343" customWidth="1"/>
    <col min="4109" max="4109" width="11.5546875" style="343"/>
    <col min="4110" max="4110" width="1.5546875" style="343" customWidth="1"/>
    <col min="4111" max="4111" width="11.5546875" style="343"/>
    <col min="4112" max="4112" width="2.109375" style="343" customWidth="1"/>
    <col min="4113" max="4115" width="11.5546875" style="343"/>
    <col min="4116" max="4116" width="14.33203125" style="343" bestFit="1" customWidth="1"/>
    <col min="4117" max="4355" width="11.5546875" style="343"/>
    <col min="4356" max="4356" width="1.44140625" style="343" customWidth="1"/>
    <col min="4357" max="4359" width="11.5546875" style="343"/>
    <col min="4360" max="4360" width="1.88671875" style="343" customWidth="1"/>
    <col min="4361" max="4363" width="11.5546875" style="343"/>
    <col min="4364" max="4364" width="1.5546875" style="343" customWidth="1"/>
    <col min="4365" max="4365" width="11.5546875" style="343"/>
    <col min="4366" max="4366" width="1.5546875" style="343" customWidth="1"/>
    <col min="4367" max="4367" width="11.5546875" style="343"/>
    <col min="4368" max="4368" width="2.109375" style="343" customWidth="1"/>
    <col min="4369" max="4371" width="11.5546875" style="343"/>
    <col min="4372" max="4372" width="14.33203125" style="343" bestFit="1" customWidth="1"/>
    <col min="4373" max="4611" width="11.5546875" style="343"/>
    <col min="4612" max="4612" width="1.44140625" style="343" customWidth="1"/>
    <col min="4613" max="4615" width="11.5546875" style="343"/>
    <col min="4616" max="4616" width="1.88671875" style="343" customWidth="1"/>
    <col min="4617" max="4619" width="11.5546875" style="343"/>
    <col min="4620" max="4620" width="1.5546875" style="343" customWidth="1"/>
    <col min="4621" max="4621" width="11.5546875" style="343"/>
    <col min="4622" max="4622" width="1.5546875" style="343" customWidth="1"/>
    <col min="4623" max="4623" width="11.5546875" style="343"/>
    <col min="4624" max="4624" width="2.109375" style="343" customWidth="1"/>
    <col min="4625" max="4627" width="11.5546875" style="343"/>
    <col min="4628" max="4628" width="14.33203125" style="343" bestFit="1" customWidth="1"/>
    <col min="4629" max="4867" width="11.5546875" style="343"/>
    <col min="4868" max="4868" width="1.44140625" style="343" customWidth="1"/>
    <col min="4869" max="4871" width="11.5546875" style="343"/>
    <col min="4872" max="4872" width="1.88671875" style="343" customWidth="1"/>
    <col min="4873" max="4875" width="11.5546875" style="343"/>
    <col min="4876" max="4876" width="1.5546875" style="343" customWidth="1"/>
    <col min="4877" max="4877" width="11.5546875" style="343"/>
    <col min="4878" max="4878" width="1.5546875" style="343" customWidth="1"/>
    <col min="4879" max="4879" width="11.5546875" style="343"/>
    <col min="4880" max="4880" width="2.109375" style="343" customWidth="1"/>
    <col min="4881" max="4883" width="11.5546875" style="343"/>
    <col min="4884" max="4884" width="14.33203125" style="343" bestFit="1" customWidth="1"/>
    <col min="4885" max="5123" width="11.5546875" style="343"/>
    <col min="5124" max="5124" width="1.44140625" style="343" customWidth="1"/>
    <col min="5125" max="5127" width="11.5546875" style="343"/>
    <col min="5128" max="5128" width="1.88671875" style="343" customWidth="1"/>
    <col min="5129" max="5131" width="11.5546875" style="343"/>
    <col min="5132" max="5132" width="1.5546875" style="343" customWidth="1"/>
    <col min="5133" max="5133" width="11.5546875" style="343"/>
    <col min="5134" max="5134" width="1.5546875" style="343" customWidth="1"/>
    <col min="5135" max="5135" width="11.5546875" style="343"/>
    <col min="5136" max="5136" width="2.109375" style="343" customWidth="1"/>
    <col min="5137" max="5139" width="11.5546875" style="343"/>
    <col min="5140" max="5140" width="14.33203125" style="343" bestFit="1" customWidth="1"/>
    <col min="5141" max="5379" width="11.5546875" style="343"/>
    <col min="5380" max="5380" width="1.44140625" style="343" customWidth="1"/>
    <col min="5381" max="5383" width="11.5546875" style="343"/>
    <col min="5384" max="5384" width="1.88671875" style="343" customWidth="1"/>
    <col min="5385" max="5387" width="11.5546875" style="343"/>
    <col min="5388" max="5388" width="1.5546875" style="343" customWidth="1"/>
    <col min="5389" max="5389" width="11.5546875" style="343"/>
    <col min="5390" max="5390" width="1.5546875" style="343" customWidth="1"/>
    <col min="5391" max="5391" width="11.5546875" style="343"/>
    <col min="5392" max="5392" width="2.109375" style="343" customWidth="1"/>
    <col min="5393" max="5395" width="11.5546875" style="343"/>
    <col min="5396" max="5396" width="14.33203125" style="343" bestFit="1" customWidth="1"/>
    <col min="5397" max="5635" width="11.5546875" style="343"/>
    <col min="5636" max="5636" width="1.44140625" style="343" customWidth="1"/>
    <col min="5637" max="5639" width="11.5546875" style="343"/>
    <col min="5640" max="5640" width="1.88671875" style="343" customWidth="1"/>
    <col min="5641" max="5643" width="11.5546875" style="343"/>
    <col min="5644" max="5644" width="1.5546875" style="343" customWidth="1"/>
    <col min="5645" max="5645" width="11.5546875" style="343"/>
    <col min="5646" max="5646" width="1.5546875" style="343" customWidth="1"/>
    <col min="5647" max="5647" width="11.5546875" style="343"/>
    <col min="5648" max="5648" width="2.109375" style="343" customWidth="1"/>
    <col min="5649" max="5651" width="11.5546875" style="343"/>
    <col min="5652" max="5652" width="14.33203125" style="343" bestFit="1" customWidth="1"/>
    <col min="5653" max="5891" width="11.5546875" style="343"/>
    <col min="5892" max="5892" width="1.44140625" style="343" customWidth="1"/>
    <col min="5893" max="5895" width="11.5546875" style="343"/>
    <col min="5896" max="5896" width="1.88671875" style="343" customWidth="1"/>
    <col min="5897" max="5899" width="11.5546875" style="343"/>
    <col min="5900" max="5900" width="1.5546875" style="343" customWidth="1"/>
    <col min="5901" max="5901" width="11.5546875" style="343"/>
    <col min="5902" max="5902" width="1.5546875" style="343" customWidth="1"/>
    <col min="5903" max="5903" width="11.5546875" style="343"/>
    <col min="5904" max="5904" width="2.109375" style="343" customWidth="1"/>
    <col min="5905" max="5907" width="11.5546875" style="343"/>
    <col min="5908" max="5908" width="14.33203125" style="343" bestFit="1" customWidth="1"/>
    <col min="5909" max="6147" width="11.5546875" style="343"/>
    <col min="6148" max="6148" width="1.44140625" style="343" customWidth="1"/>
    <col min="6149" max="6151" width="11.5546875" style="343"/>
    <col min="6152" max="6152" width="1.88671875" style="343" customWidth="1"/>
    <col min="6153" max="6155" width="11.5546875" style="343"/>
    <col min="6156" max="6156" width="1.5546875" style="343" customWidth="1"/>
    <col min="6157" max="6157" width="11.5546875" style="343"/>
    <col min="6158" max="6158" width="1.5546875" style="343" customWidth="1"/>
    <col min="6159" max="6159" width="11.5546875" style="343"/>
    <col min="6160" max="6160" width="2.109375" style="343" customWidth="1"/>
    <col min="6161" max="6163" width="11.5546875" style="343"/>
    <col min="6164" max="6164" width="14.33203125" style="343" bestFit="1" customWidth="1"/>
    <col min="6165" max="6403" width="11.5546875" style="343"/>
    <col min="6404" max="6404" width="1.44140625" style="343" customWidth="1"/>
    <col min="6405" max="6407" width="11.5546875" style="343"/>
    <col min="6408" max="6408" width="1.88671875" style="343" customWidth="1"/>
    <col min="6409" max="6411" width="11.5546875" style="343"/>
    <col min="6412" max="6412" width="1.5546875" style="343" customWidth="1"/>
    <col min="6413" max="6413" width="11.5546875" style="343"/>
    <col min="6414" max="6414" width="1.5546875" style="343" customWidth="1"/>
    <col min="6415" max="6415" width="11.5546875" style="343"/>
    <col min="6416" max="6416" width="2.109375" style="343" customWidth="1"/>
    <col min="6417" max="6419" width="11.5546875" style="343"/>
    <col min="6420" max="6420" width="14.33203125" style="343" bestFit="1" customWidth="1"/>
    <col min="6421" max="6659" width="11.5546875" style="343"/>
    <col min="6660" max="6660" width="1.44140625" style="343" customWidth="1"/>
    <col min="6661" max="6663" width="11.5546875" style="343"/>
    <col min="6664" max="6664" width="1.88671875" style="343" customWidth="1"/>
    <col min="6665" max="6667" width="11.5546875" style="343"/>
    <col min="6668" max="6668" width="1.5546875" style="343" customWidth="1"/>
    <col min="6669" max="6669" width="11.5546875" style="343"/>
    <col min="6670" max="6670" width="1.5546875" style="343" customWidth="1"/>
    <col min="6671" max="6671" width="11.5546875" style="343"/>
    <col min="6672" max="6672" width="2.109375" style="343" customWidth="1"/>
    <col min="6673" max="6675" width="11.5546875" style="343"/>
    <col min="6676" max="6676" width="14.33203125" style="343" bestFit="1" customWidth="1"/>
    <col min="6677" max="6915" width="11.5546875" style="343"/>
    <col min="6916" max="6916" width="1.44140625" style="343" customWidth="1"/>
    <col min="6917" max="6919" width="11.5546875" style="343"/>
    <col min="6920" max="6920" width="1.88671875" style="343" customWidth="1"/>
    <col min="6921" max="6923" width="11.5546875" style="343"/>
    <col min="6924" max="6924" width="1.5546875" style="343" customWidth="1"/>
    <col min="6925" max="6925" width="11.5546875" style="343"/>
    <col min="6926" max="6926" width="1.5546875" style="343" customWidth="1"/>
    <col min="6927" max="6927" width="11.5546875" style="343"/>
    <col min="6928" max="6928" width="2.109375" style="343" customWidth="1"/>
    <col min="6929" max="6931" width="11.5546875" style="343"/>
    <col min="6932" max="6932" width="14.33203125" style="343" bestFit="1" customWidth="1"/>
    <col min="6933" max="7171" width="11.5546875" style="343"/>
    <col min="7172" max="7172" width="1.44140625" style="343" customWidth="1"/>
    <col min="7173" max="7175" width="11.5546875" style="343"/>
    <col min="7176" max="7176" width="1.88671875" style="343" customWidth="1"/>
    <col min="7177" max="7179" width="11.5546875" style="343"/>
    <col min="7180" max="7180" width="1.5546875" style="343" customWidth="1"/>
    <col min="7181" max="7181" width="11.5546875" style="343"/>
    <col min="7182" max="7182" width="1.5546875" style="343" customWidth="1"/>
    <col min="7183" max="7183" width="11.5546875" style="343"/>
    <col min="7184" max="7184" width="2.109375" style="343" customWidth="1"/>
    <col min="7185" max="7187" width="11.5546875" style="343"/>
    <col min="7188" max="7188" width="14.33203125" style="343" bestFit="1" customWidth="1"/>
    <col min="7189" max="7427" width="11.5546875" style="343"/>
    <col min="7428" max="7428" width="1.44140625" style="343" customWidth="1"/>
    <col min="7429" max="7431" width="11.5546875" style="343"/>
    <col min="7432" max="7432" width="1.88671875" style="343" customWidth="1"/>
    <col min="7433" max="7435" width="11.5546875" style="343"/>
    <col min="7436" max="7436" width="1.5546875" style="343" customWidth="1"/>
    <col min="7437" max="7437" width="11.5546875" style="343"/>
    <col min="7438" max="7438" width="1.5546875" style="343" customWidth="1"/>
    <col min="7439" max="7439" width="11.5546875" style="343"/>
    <col min="7440" max="7440" width="2.109375" style="343" customWidth="1"/>
    <col min="7441" max="7443" width="11.5546875" style="343"/>
    <col min="7444" max="7444" width="14.33203125" style="343" bestFit="1" customWidth="1"/>
    <col min="7445" max="7683" width="11.5546875" style="343"/>
    <col min="7684" max="7684" width="1.44140625" style="343" customWidth="1"/>
    <col min="7685" max="7687" width="11.5546875" style="343"/>
    <col min="7688" max="7688" width="1.88671875" style="343" customWidth="1"/>
    <col min="7689" max="7691" width="11.5546875" style="343"/>
    <col min="7692" max="7692" width="1.5546875" style="343" customWidth="1"/>
    <col min="7693" max="7693" width="11.5546875" style="343"/>
    <col min="7694" max="7694" width="1.5546875" style="343" customWidth="1"/>
    <col min="7695" max="7695" width="11.5546875" style="343"/>
    <col min="7696" max="7696" width="2.109375" style="343" customWidth="1"/>
    <col min="7697" max="7699" width="11.5546875" style="343"/>
    <col min="7700" max="7700" width="14.33203125" style="343" bestFit="1" customWidth="1"/>
    <col min="7701" max="7939" width="11.5546875" style="343"/>
    <col min="7940" max="7940" width="1.44140625" style="343" customWidth="1"/>
    <col min="7941" max="7943" width="11.5546875" style="343"/>
    <col min="7944" max="7944" width="1.88671875" style="343" customWidth="1"/>
    <col min="7945" max="7947" width="11.5546875" style="343"/>
    <col min="7948" max="7948" width="1.5546875" style="343" customWidth="1"/>
    <col min="7949" max="7949" width="11.5546875" style="343"/>
    <col min="7950" max="7950" width="1.5546875" style="343" customWidth="1"/>
    <col min="7951" max="7951" width="11.5546875" style="343"/>
    <col min="7952" max="7952" width="2.109375" style="343" customWidth="1"/>
    <col min="7953" max="7955" width="11.5546875" style="343"/>
    <col min="7956" max="7956" width="14.33203125" style="343" bestFit="1" customWidth="1"/>
    <col min="7957" max="8195" width="11.5546875" style="343"/>
    <col min="8196" max="8196" width="1.44140625" style="343" customWidth="1"/>
    <col min="8197" max="8199" width="11.5546875" style="343"/>
    <col min="8200" max="8200" width="1.88671875" style="343" customWidth="1"/>
    <col min="8201" max="8203" width="11.5546875" style="343"/>
    <col min="8204" max="8204" width="1.5546875" style="343" customWidth="1"/>
    <col min="8205" max="8205" width="11.5546875" style="343"/>
    <col min="8206" max="8206" width="1.5546875" style="343" customWidth="1"/>
    <col min="8207" max="8207" width="11.5546875" style="343"/>
    <col min="8208" max="8208" width="2.109375" style="343" customWidth="1"/>
    <col min="8209" max="8211" width="11.5546875" style="343"/>
    <col min="8212" max="8212" width="14.33203125" style="343" bestFit="1" customWidth="1"/>
    <col min="8213" max="8451" width="11.5546875" style="343"/>
    <col min="8452" max="8452" width="1.44140625" style="343" customWidth="1"/>
    <col min="8453" max="8455" width="11.5546875" style="343"/>
    <col min="8456" max="8456" width="1.88671875" style="343" customWidth="1"/>
    <col min="8457" max="8459" width="11.5546875" style="343"/>
    <col min="8460" max="8460" width="1.5546875" style="343" customWidth="1"/>
    <col min="8461" max="8461" width="11.5546875" style="343"/>
    <col min="8462" max="8462" width="1.5546875" style="343" customWidth="1"/>
    <col min="8463" max="8463" width="11.5546875" style="343"/>
    <col min="8464" max="8464" width="2.109375" style="343" customWidth="1"/>
    <col min="8465" max="8467" width="11.5546875" style="343"/>
    <col min="8468" max="8468" width="14.33203125" style="343" bestFit="1" customWidth="1"/>
    <col min="8469" max="8707" width="11.5546875" style="343"/>
    <col min="8708" max="8708" width="1.44140625" style="343" customWidth="1"/>
    <col min="8709" max="8711" width="11.5546875" style="343"/>
    <col min="8712" max="8712" width="1.88671875" style="343" customWidth="1"/>
    <col min="8713" max="8715" width="11.5546875" style="343"/>
    <col min="8716" max="8716" width="1.5546875" style="343" customWidth="1"/>
    <col min="8717" max="8717" width="11.5546875" style="343"/>
    <col min="8718" max="8718" width="1.5546875" style="343" customWidth="1"/>
    <col min="8719" max="8719" width="11.5546875" style="343"/>
    <col min="8720" max="8720" width="2.109375" style="343" customWidth="1"/>
    <col min="8721" max="8723" width="11.5546875" style="343"/>
    <col min="8724" max="8724" width="14.33203125" style="343" bestFit="1" customWidth="1"/>
    <col min="8725" max="8963" width="11.5546875" style="343"/>
    <col min="8964" max="8964" width="1.44140625" style="343" customWidth="1"/>
    <col min="8965" max="8967" width="11.5546875" style="343"/>
    <col min="8968" max="8968" width="1.88671875" style="343" customWidth="1"/>
    <col min="8969" max="8971" width="11.5546875" style="343"/>
    <col min="8972" max="8972" width="1.5546875" style="343" customWidth="1"/>
    <col min="8973" max="8973" width="11.5546875" style="343"/>
    <col min="8974" max="8974" width="1.5546875" style="343" customWidth="1"/>
    <col min="8975" max="8975" width="11.5546875" style="343"/>
    <col min="8976" max="8976" width="2.109375" style="343" customWidth="1"/>
    <col min="8977" max="8979" width="11.5546875" style="343"/>
    <col min="8980" max="8980" width="14.33203125" style="343" bestFit="1" customWidth="1"/>
    <col min="8981" max="9219" width="11.5546875" style="343"/>
    <col min="9220" max="9220" width="1.44140625" style="343" customWidth="1"/>
    <col min="9221" max="9223" width="11.5546875" style="343"/>
    <col min="9224" max="9224" width="1.88671875" style="343" customWidth="1"/>
    <col min="9225" max="9227" width="11.5546875" style="343"/>
    <col min="9228" max="9228" width="1.5546875" style="343" customWidth="1"/>
    <col min="9229" max="9229" width="11.5546875" style="343"/>
    <col min="9230" max="9230" width="1.5546875" style="343" customWidth="1"/>
    <col min="9231" max="9231" width="11.5546875" style="343"/>
    <col min="9232" max="9232" width="2.109375" style="343" customWidth="1"/>
    <col min="9233" max="9235" width="11.5546875" style="343"/>
    <col min="9236" max="9236" width="14.33203125" style="343" bestFit="1" customWidth="1"/>
    <col min="9237" max="9475" width="11.5546875" style="343"/>
    <col min="9476" max="9476" width="1.44140625" style="343" customWidth="1"/>
    <col min="9477" max="9479" width="11.5546875" style="343"/>
    <col min="9480" max="9480" width="1.88671875" style="343" customWidth="1"/>
    <col min="9481" max="9483" width="11.5546875" style="343"/>
    <col min="9484" max="9484" width="1.5546875" style="343" customWidth="1"/>
    <col min="9485" max="9485" width="11.5546875" style="343"/>
    <col min="9486" max="9486" width="1.5546875" style="343" customWidth="1"/>
    <col min="9487" max="9487" width="11.5546875" style="343"/>
    <col min="9488" max="9488" width="2.109375" style="343" customWidth="1"/>
    <col min="9489" max="9491" width="11.5546875" style="343"/>
    <col min="9492" max="9492" width="14.33203125" style="343" bestFit="1" customWidth="1"/>
    <col min="9493" max="9731" width="11.5546875" style="343"/>
    <col min="9732" max="9732" width="1.44140625" style="343" customWidth="1"/>
    <col min="9733" max="9735" width="11.5546875" style="343"/>
    <col min="9736" max="9736" width="1.88671875" style="343" customWidth="1"/>
    <col min="9737" max="9739" width="11.5546875" style="343"/>
    <col min="9740" max="9740" width="1.5546875" style="343" customWidth="1"/>
    <col min="9741" max="9741" width="11.5546875" style="343"/>
    <col min="9742" max="9742" width="1.5546875" style="343" customWidth="1"/>
    <col min="9743" max="9743" width="11.5546875" style="343"/>
    <col min="9744" max="9744" width="2.109375" style="343" customWidth="1"/>
    <col min="9745" max="9747" width="11.5546875" style="343"/>
    <col min="9748" max="9748" width="14.33203125" style="343" bestFit="1" customWidth="1"/>
    <col min="9749" max="9987" width="11.5546875" style="343"/>
    <col min="9988" max="9988" width="1.44140625" style="343" customWidth="1"/>
    <col min="9989" max="9991" width="11.5546875" style="343"/>
    <col min="9992" max="9992" width="1.88671875" style="343" customWidth="1"/>
    <col min="9993" max="9995" width="11.5546875" style="343"/>
    <col min="9996" max="9996" width="1.5546875" style="343" customWidth="1"/>
    <col min="9997" max="9997" width="11.5546875" style="343"/>
    <col min="9998" max="9998" width="1.5546875" style="343" customWidth="1"/>
    <col min="9999" max="9999" width="11.5546875" style="343"/>
    <col min="10000" max="10000" width="2.109375" style="343" customWidth="1"/>
    <col min="10001" max="10003" width="11.5546875" style="343"/>
    <col min="10004" max="10004" width="14.33203125" style="343" bestFit="1" customWidth="1"/>
    <col min="10005" max="10243" width="11.5546875" style="343"/>
    <col min="10244" max="10244" width="1.44140625" style="343" customWidth="1"/>
    <col min="10245" max="10247" width="11.5546875" style="343"/>
    <col min="10248" max="10248" width="1.88671875" style="343" customWidth="1"/>
    <col min="10249" max="10251" width="11.5546875" style="343"/>
    <col min="10252" max="10252" width="1.5546875" style="343" customWidth="1"/>
    <col min="10253" max="10253" width="11.5546875" style="343"/>
    <col min="10254" max="10254" width="1.5546875" style="343" customWidth="1"/>
    <col min="10255" max="10255" width="11.5546875" style="343"/>
    <col min="10256" max="10256" width="2.109375" style="343" customWidth="1"/>
    <col min="10257" max="10259" width="11.5546875" style="343"/>
    <col min="10260" max="10260" width="14.33203125" style="343" bestFit="1" customWidth="1"/>
    <col min="10261" max="10499" width="11.5546875" style="343"/>
    <col min="10500" max="10500" width="1.44140625" style="343" customWidth="1"/>
    <col min="10501" max="10503" width="11.5546875" style="343"/>
    <col min="10504" max="10504" width="1.88671875" style="343" customWidth="1"/>
    <col min="10505" max="10507" width="11.5546875" style="343"/>
    <col min="10508" max="10508" width="1.5546875" style="343" customWidth="1"/>
    <col min="10509" max="10509" width="11.5546875" style="343"/>
    <col min="10510" max="10510" width="1.5546875" style="343" customWidth="1"/>
    <col min="10511" max="10511" width="11.5546875" style="343"/>
    <col min="10512" max="10512" width="2.109375" style="343" customWidth="1"/>
    <col min="10513" max="10515" width="11.5546875" style="343"/>
    <col min="10516" max="10516" width="14.33203125" style="343" bestFit="1" customWidth="1"/>
    <col min="10517" max="10755" width="11.5546875" style="343"/>
    <col min="10756" max="10756" width="1.44140625" style="343" customWidth="1"/>
    <col min="10757" max="10759" width="11.5546875" style="343"/>
    <col min="10760" max="10760" width="1.88671875" style="343" customWidth="1"/>
    <col min="10761" max="10763" width="11.5546875" style="343"/>
    <col min="10764" max="10764" width="1.5546875" style="343" customWidth="1"/>
    <col min="10765" max="10765" width="11.5546875" style="343"/>
    <col min="10766" max="10766" width="1.5546875" style="343" customWidth="1"/>
    <col min="10767" max="10767" width="11.5546875" style="343"/>
    <col min="10768" max="10768" width="2.109375" style="343" customWidth="1"/>
    <col min="10769" max="10771" width="11.5546875" style="343"/>
    <col min="10772" max="10772" width="14.33203125" style="343" bestFit="1" customWidth="1"/>
    <col min="10773" max="11011" width="11.5546875" style="343"/>
    <col min="11012" max="11012" width="1.44140625" style="343" customWidth="1"/>
    <col min="11013" max="11015" width="11.5546875" style="343"/>
    <col min="11016" max="11016" width="1.88671875" style="343" customWidth="1"/>
    <col min="11017" max="11019" width="11.5546875" style="343"/>
    <col min="11020" max="11020" width="1.5546875" style="343" customWidth="1"/>
    <col min="11021" max="11021" width="11.5546875" style="343"/>
    <col min="11022" max="11022" width="1.5546875" style="343" customWidth="1"/>
    <col min="11023" max="11023" width="11.5546875" style="343"/>
    <col min="11024" max="11024" width="2.109375" style="343" customWidth="1"/>
    <col min="11025" max="11027" width="11.5546875" style="343"/>
    <col min="11028" max="11028" width="14.33203125" style="343" bestFit="1" customWidth="1"/>
    <col min="11029" max="11267" width="11.5546875" style="343"/>
    <col min="11268" max="11268" width="1.44140625" style="343" customWidth="1"/>
    <col min="11269" max="11271" width="11.5546875" style="343"/>
    <col min="11272" max="11272" width="1.88671875" style="343" customWidth="1"/>
    <col min="11273" max="11275" width="11.5546875" style="343"/>
    <col min="11276" max="11276" width="1.5546875" style="343" customWidth="1"/>
    <col min="11277" max="11277" width="11.5546875" style="343"/>
    <col min="11278" max="11278" width="1.5546875" style="343" customWidth="1"/>
    <col min="11279" max="11279" width="11.5546875" style="343"/>
    <col min="11280" max="11280" width="2.109375" style="343" customWidth="1"/>
    <col min="11281" max="11283" width="11.5546875" style="343"/>
    <col min="11284" max="11284" width="14.33203125" style="343" bestFit="1" customWidth="1"/>
    <col min="11285" max="11523" width="11.5546875" style="343"/>
    <col min="11524" max="11524" width="1.44140625" style="343" customWidth="1"/>
    <col min="11525" max="11527" width="11.5546875" style="343"/>
    <col min="11528" max="11528" width="1.88671875" style="343" customWidth="1"/>
    <col min="11529" max="11531" width="11.5546875" style="343"/>
    <col min="11532" max="11532" width="1.5546875" style="343" customWidth="1"/>
    <col min="11533" max="11533" width="11.5546875" style="343"/>
    <col min="11534" max="11534" width="1.5546875" style="343" customWidth="1"/>
    <col min="11535" max="11535" width="11.5546875" style="343"/>
    <col min="11536" max="11536" width="2.109375" style="343" customWidth="1"/>
    <col min="11537" max="11539" width="11.5546875" style="343"/>
    <col min="11540" max="11540" width="14.33203125" style="343" bestFit="1" customWidth="1"/>
    <col min="11541" max="11779" width="11.5546875" style="343"/>
    <col min="11780" max="11780" width="1.44140625" style="343" customWidth="1"/>
    <col min="11781" max="11783" width="11.5546875" style="343"/>
    <col min="11784" max="11784" width="1.88671875" style="343" customWidth="1"/>
    <col min="11785" max="11787" width="11.5546875" style="343"/>
    <col min="11788" max="11788" width="1.5546875" style="343" customWidth="1"/>
    <col min="11789" max="11789" width="11.5546875" style="343"/>
    <col min="11790" max="11790" width="1.5546875" style="343" customWidth="1"/>
    <col min="11791" max="11791" width="11.5546875" style="343"/>
    <col min="11792" max="11792" width="2.109375" style="343" customWidth="1"/>
    <col min="11793" max="11795" width="11.5546875" style="343"/>
    <col min="11796" max="11796" width="14.33203125" style="343" bestFit="1" customWidth="1"/>
    <col min="11797" max="12035" width="11.5546875" style="343"/>
    <col min="12036" max="12036" width="1.44140625" style="343" customWidth="1"/>
    <col min="12037" max="12039" width="11.5546875" style="343"/>
    <col min="12040" max="12040" width="1.88671875" style="343" customWidth="1"/>
    <col min="12041" max="12043" width="11.5546875" style="343"/>
    <col min="12044" max="12044" width="1.5546875" style="343" customWidth="1"/>
    <col min="12045" max="12045" width="11.5546875" style="343"/>
    <col min="12046" max="12046" width="1.5546875" style="343" customWidth="1"/>
    <col min="12047" max="12047" width="11.5546875" style="343"/>
    <col min="12048" max="12048" width="2.109375" style="343" customWidth="1"/>
    <col min="12049" max="12051" width="11.5546875" style="343"/>
    <col min="12052" max="12052" width="14.33203125" style="343" bestFit="1" customWidth="1"/>
    <col min="12053" max="12291" width="11.5546875" style="343"/>
    <col min="12292" max="12292" width="1.44140625" style="343" customWidth="1"/>
    <col min="12293" max="12295" width="11.5546875" style="343"/>
    <col min="12296" max="12296" width="1.88671875" style="343" customWidth="1"/>
    <col min="12297" max="12299" width="11.5546875" style="343"/>
    <col min="12300" max="12300" width="1.5546875" style="343" customWidth="1"/>
    <col min="12301" max="12301" width="11.5546875" style="343"/>
    <col min="12302" max="12302" width="1.5546875" style="343" customWidth="1"/>
    <col min="12303" max="12303" width="11.5546875" style="343"/>
    <col min="12304" max="12304" width="2.109375" style="343" customWidth="1"/>
    <col min="12305" max="12307" width="11.5546875" style="343"/>
    <col min="12308" max="12308" width="14.33203125" style="343" bestFit="1" customWidth="1"/>
    <col min="12309" max="12547" width="11.5546875" style="343"/>
    <col min="12548" max="12548" width="1.44140625" style="343" customWidth="1"/>
    <col min="12549" max="12551" width="11.5546875" style="343"/>
    <col min="12552" max="12552" width="1.88671875" style="343" customWidth="1"/>
    <col min="12553" max="12555" width="11.5546875" style="343"/>
    <col min="12556" max="12556" width="1.5546875" style="343" customWidth="1"/>
    <col min="12557" max="12557" width="11.5546875" style="343"/>
    <col min="12558" max="12558" width="1.5546875" style="343" customWidth="1"/>
    <col min="12559" max="12559" width="11.5546875" style="343"/>
    <col min="12560" max="12560" width="2.109375" style="343" customWidth="1"/>
    <col min="12561" max="12563" width="11.5546875" style="343"/>
    <col min="12564" max="12564" width="14.33203125" style="343" bestFit="1" customWidth="1"/>
    <col min="12565" max="12803" width="11.5546875" style="343"/>
    <col min="12804" max="12804" width="1.44140625" style="343" customWidth="1"/>
    <col min="12805" max="12807" width="11.5546875" style="343"/>
    <col min="12808" max="12808" width="1.88671875" style="343" customWidth="1"/>
    <col min="12809" max="12811" width="11.5546875" style="343"/>
    <col min="12812" max="12812" width="1.5546875" style="343" customWidth="1"/>
    <col min="12813" max="12813" width="11.5546875" style="343"/>
    <col min="12814" max="12814" width="1.5546875" style="343" customWidth="1"/>
    <col min="12815" max="12815" width="11.5546875" style="343"/>
    <col min="12816" max="12816" width="2.109375" style="343" customWidth="1"/>
    <col min="12817" max="12819" width="11.5546875" style="343"/>
    <col min="12820" max="12820" width="14.33203125" style="343" bestFit="1" customWidth="1"/>
    <col min="12821" max="13059" width="11.5546875" style="343"/>
    <col min="13060" max="13060" width="1.44140625" style="343" customWidth="1"/>
    <col min="13061" max="13063" width="11.5546875" style="343"/>
    <col min="13064" max="13064" width="1.88671875" style="343" customWidth="1"/>
    <col min="13065" max="13067" width="11.5546875" style="343"/>
    <col min="13068" max="13068" width="1.5546875" style="343" customWidth="1"/>
    <col min="13069" max="13069" width="11.5546875" style="343"/>
    <col min="13070" max="13070" width="1.5546875" style="343" customWidth="1"/>
    <col min="13071" max="13071" width="11.5546875" style="343"/>
    <col min="13072" max="13072" width="2.109375" style="343" customWidth="1"/>
    <col min="13073" max="13075" width="11.5546875" style="343"/>
    <col min="13076" max="13076" width="14.33203125" style="343" bestFit="1" customWidth="1"/>
    <col min="13077" max="13315" width="11.5546875" style="343"/>
    <col min="13316" max="13316" width="1.44140625" style="343" customWidth="1"/>
    <col min="13317" max="13319" width="11.5546875" style="343"/>
    <col min="13320" max="13320" width="1.88671875" style="343" customWidth="1"/>
    <col min="13321" max="13323" width="11.5546875" style="343"/>
    <col min="13324" max="13324" width="1.5546875" style="343" customWidth="1"/>
    <col min="13325" max="13325" width="11.5546875" style="343"/>
    <col min="13326" max="13326" width="1.5546875" style="343" customWidth="1"/>
    <col min="13327" max="13327" width="11.5546875" style="343"/>
    <col min="13328" max="13328" width="2.109375" style="343" customWidth="1"/>
    <col min="13329" max="13331" width="11.5546875" style="343"/>
    <col min="13332" max="13332" width="14.33203125" style="343" bestFit="1" customWidth="1"/>
    <col min="13333" max="13571" width="11.5546875" style="343"/>
    <col min="13572" max="13572" width="1.44140625" style="343" customWidth="1"/>
    <col min="13573" max="13575" width="11.5546875" style="343"/>
    <col min="13576" max="13576" width="1.88671875" style="343" customWidth="1"/>
    <col min="13577" max="13579" width="11.5546875" style="343"/>
    <col min="13580" max="13580" width="1.5546875" style="343" customWidth="1"/>
    <col min="13581" max="13581" width="11.5546875" style="343"/>
    <col min="13582" max="13582" width="1.5546875" style="343" customWidth="1"/>
    <col min="13583" max="13583" width="11.5546875" style="343"/>
    <col min="13584" max="13584" width="2.109375" style="343" customWidth="1"/>
    <col min="13585" max="13587" width="11.5546875" style="343"/>
    <col min="13588" max="13588" width="14.33203125" style="343" bestFit="1" customWidth="1"/>
    <col min="13589" max="13827" width="11.5546875" style="343"/>
    <col min="13828" max="13828" width="1.44140625" style="343" customWidth="1"/>
    <col min="13829" max="13831" width="11.5546875" style="343"/>
    <col min="13832" max="13832" width="1.88671875" style="343" customWidth="1"/>
    <col min="13833" max="13835" width="11.5546875" style="343"/>
    <col min="13836" max="13836" width="1.5546875" style="343" customWidth="1"/>
    <col min="13837" max="13837" width="11.5546875" style="343"/>
    <col min="13838" max="13838" width="1.5546875" style="343" customWidth="1"/>
    <col min="13839" max="13839" width="11.5546875" style="343"/>
    <col min="13840" max="13840" width="2.109375" style="343" customWidth="1"/>
    <col min="13841" max="13843" width="11.5546875" style="343"/>
    <col min="13844" max="13844" width="14.33203125" style="343" bestFit="1" customWidth="1"/>
    <col min="13845" max="14083" width="11.5546875" style="343"/>
    <col min="14084" max="14084" width="1.44140625" style="343" customWidth="1"/>
    <col min="14085" max="14087" width="11.5546875" style="343"/>
    <col min="14088" max="14088" width="1.88671875" style="343" customWidth="1"/>
    <col min="14089" max="14091" width="11.5546875" style="343"/>
    <col min="14092" max="14092" width="1.5546875" style="343" customWidth="1"/>
    <col min="14093" max="14093" width="11.5546875" style="343"/>
    <col min="14094" max="14094" width="1.5546875" style="343" customWidth="1"/>
    <col min="14095" max="14095" width="11.5546875" style="343"/>
    <col min="14096" max="14096" width="2.109375" style="343" customWidth="1"/>
    <col min="14097" max="14099" width="11.5546875" style="343"/>
    <col min="14100" max="14100" width="14.33203125" style="343" bestFit="1" customWidth="1"/>
    <col min="14101" max="14339" width="11.5546875" style="343"/>
    <col min="14340" max="14340" width="1.44140625" style="343" customWidth="1"/>
    <col min="14341" max="14343" width="11.5546875" style="343"/>
    <col min="14344" max="14344" width="1.88671875" style="343" customWidth="1"/>
    <col min="14345" max="14347" width="11.5546875" style="343"/>
    <col min="14348" max="14348" width="1.5546875" style="343" customWidth="1"/>
    <col min="14349" max="14349" width="11.5546875" style="343"/>
    <col min="14350" max="14350" width="1.5546875" style="343" customWidth="1"/>
    <col min="14351" max="14351" width="11.5546875" style="343"/>
    <col min="14352" max="14352" width="2.109375" style="343" customWidth="1"/>
    <col min="14353" max="14355" width="11.5546875" style="343"/>
    <col min="14356" max="14356" width="14.33203125" style="343" bestFit="1" customWidth="1"/>
    <col min="14357" max="14595" width="11.5546875" style="343"/>
    <col min="14596" max="14596" width="1.44140625" style="343" customWidth="1"/>
    <col min="14597" max="14599" width="11.5546875" style="343"/>
    <col min="14600" max="14600" width="1.88671875" style="343" customWidth="1"/>
    <col min="14601" max="14603" width="11.5546875" style="343"/>
    <col min="14604" max="14604" width="1.5546875" style="343" customWidth="1"/>
    <col min="14605" max="14605" width="11.5546875" style="343"/>
    <col min="14606" max="14606" width="1.5546875" style="343" customWidth="1"/>
    <col min="14607" max="14607" width="11.5546875" style="343"/>
    <col min="14608" max="14608" width="2.109375" style="343" customWidth="1"/>
    <col min="14609" max="14611" width="11.5546875" style="343"/>
    <col min="14612" max="14612" width="14.33203125" style="343" bestFit="1" customWidth="1"/>
    <col min="14613" max="14851" width="11.5546875" style="343"/>
    <col min="14852" max="14852" width="1.44140625" style="343" customWidth="1"/>
    <col min="14853" max="14855" width="11.5546875" style="343"/>
    <col min="14856" max="14856" width="1.88671875" style="343" customWidth="1"/>
    <col min="14857" max="14859" width="11.5546875" style="343"/>
    <col min="14860" max="14860" width="1.5546875" style="343" customWidth="1"/>
    <col min="14861" max="14861" width="11.5546875" style="343"/>
    <col min="14862" max="14862" width="1.5546875" style="343" customWidth="1"/>
    <col min="14863" max="14863" width="11.5546875" style="343"/>
    <col min="14864" max="14864" width="2.109375" style="343" customWidth="1"/>
    <col min="14865" max="14867" width="11.5546875" style="343"/>
    <col min="14868" max="14868" width="14.33203125" style="343" bestFit="1" customWidth="1"/>
    <col min="14869" max="15107" width="11.5546875" style="343"/>
    <col min="15108" max="15108" width="1.44140625" style="343" customWidth="1"/>
    <col min="15109" max="15111" width="11.5546875" style="343"/>
    <col min="15112" max="15112" width="1.88671875" style="343" customWidth="1"/>
    <col min="15113" max="15115" width="11.5546875" style="343"/>
    <col min="15116" max="15116" width="1.5546875" style="343" customWidth="1"/>
    <col min="15117" max="15117" width="11.5546875" style="343"/>
    <col min="15118" max="15118" width="1.5546875" style="343" customWidth="1"/>
    <col min="15119" max="15119" width="11.5546875" style="343"/>
    <col min="15120" max="15120" width="2.109375" style="343" customWidth="1"/>
    <col min="15121" max="15123" width="11.5546875" style="343"/>
    <col min="15124" max="15124" width="14.33203125" style="343" bestFit="1" customWidth="1"/>
    <col min="15125" max="15363" width="11.5546875" style="343"/>
    <col min="15364" max="15364" width="1.44140625" style="343" customWidth="1"/>
    <col min="15365" max="15367" width="11.5546875" style="343"/>
    <col min="15368" max="15368" width="1.88671875" style="343" customWidth="1"/>
    <col min="15369" max="15371" width="11.5546875" style="343"/>
    <col min="15372" max="15372" width="1.5546875" style="343" customWidth="1"/>
    <col min="15373" max="15373" width="11.5546875" style="343"/>
    <col min="15374" max="15374" width="1.5546875" style="343" customWidth="1"/>
    <col min="15375" max="15375" width="11.5546875" style="343"/>
    <col min="15376" max="15376" width="2.109375" style="343" customWidth="1"/>
    <col min="15377" max="15379" width="11.5546875" style="343"/>
    <col min="15380" max="15380" width="14.33203125" style="343" bestFit="1" customWidth="1"/>
    <col min="15381" max="15619" width="11.5546875" style="343"/>
    <col min="15620" max="15620" width="1.44140625" style="343" customWidth="1"/>
    <col min="15621" max="15623" width="11.5546875" style="343"/>
    <col min="15624" max="15624" width="1.88671875" style="343" customWidth="1"/>
    <col min="15625" max="15627" width="11.5546875" style="343"/>
    <col min="15628" max="15628" width="1.5546875" style="343" customWidth="1"/>
    <col min="15629" max="15629" width="11.5546875" style="343"/>
    <col min="15630" max="15630" width="1.5546875" style="343" customWidth="1"/>
    <col min="15631" max="15631" width="11.5546875" style="343"/>
    <col min="15632" max="15632" width="2.109375" style="343" customWidth="1"/>
    <col min="15633" max="15635" width="11.5546875" style="343"/>
    <col min="15636" max="15636" width="14.33203125" style="343" bestFit="1" customWidth="1"/>
    <col min="15637" max="15875" width="11.5546875" style="343"/>
    <col min="15876" max="15876" width="1.44140625" style="343" customWidth="1"/>
    <col min="15877" max="15879" width="11.5546875" style="343"/>
    <col min="15880" max="15880" width="1.88671875" style="343" customWidth="1"/>
    <col min="15881" max="15883" width="11.5546875" style="343"/>
    <col min="15884" max="15884" width="1.5546875" style="343" customWidth="1"/>
    <col min="15885" max="15885" width="11.5546875" style="343"/>
    <col min="15886" max="15886" width="1.5546875" style="343" customWidth="1"/>
    <col min="15887" max="15887" width="11.5546875" style="343"/>
    <col min="15888" max="15888" width="2.109375" style="343" customWidth="1"/>
    <col min="15889" max="15891" width="11.5546875" style="343"/>
    <col min="15892" max="15892" width="14.33203125" style="343" bestFit="1" customWidth="1"/>
    <col min="15893" max="16131" width="11.5546875" style="343"/>
    <col min="16132" max="16132" width="1.44140625" style="343" customWidth="1"/>
    <col min="16133" max="16135" width="11.5546875" style="343"/>
    <col min="16136" max="16136" width="1.88671875" style="343" customWidth="1"/>
    <col min="16137" max="16139" width="11.5546875" style="343"/>
    <col min="16140" max="16140" width="1.5546875" style="343" customWidth="1"/>
    <col min="16141" max="16141" width="11.5546875" style="343"/>
    <col min="16142" max="16142" width="1.5546875" style="343" customWidth="1"/>
    <col min="16143" max="16143" width="11.5546875" style="343"/>
    <col min="16144" max="16144" width="2.109375" style="343" customWidth="1"/>
    <col min="16145" max="16147" width="11.5546875" style="343"/>
    <col min="16148" max="16148" width="14.33203125" style="343" bestFit="1" customWidth="1"/>
    <col min="16149" max="16384" width="11.5546875" style="343"/>
  </cols>
  <sheetData>
    <row r="1" spans="1:20" ht="25.8" x14ac:dyDescent="0.5">
      <c r="A1" s="338" t="s">
        <v>363</v>
      </c>
      <c r="B1" s="339"/>
      <c r="C1" s="339"/>
      <c r="D1" s="339"/>
      <c r="E1" s="340"/>
      <c r="F1" s="340"/>
      <c r="G1" s="340"/>
      <c r="H1" s="340"/>
      <c r="I1" s="341"/>
      <c r="J1" s="341"/>
      <c r="K1" s="341"/>
      <c r="L1" s="341"/>
      <c r="M1" s="339"/>
      <c r="N1" s="339"/>
      <c r="O1" s="339"/>
      <c r="P1" s="339"/>
      <c r="Q1" s="340"/>
      <c r="R1" s="340"/>
      <c r="S1" s="340"/>
      <c r="T1" s="342"/>
    </row>
    <row r="2" spans="1:20" x14ac:dyDescent="0.3">
      <c r="A2" s="344"/>
      <c r="B2" s="345"/>
      <c r="C2" s="345"/>
      <c r="D2" s="345"/>
      <c r="E2" s="345"/>
      <c r="F2" s="345"/>
      <c r="G2" s="345"/>
      <c r="H2" s="345"/>
      <c r="I2" s="345"/>
      <c r="J2" s="345"/>
      <c r="K2" s="345"/>
      <c r="L2" s="345"/>
      <c r="M2" s="345"/>
      <c r="N2" s="345"/>
      <c r="O2" s="345"/>
      <c r="P2" s="345"/>
      <c r="Q2" s="345"/>
      <c r="R2" s="345"/>
      <c r="S2" s="345"/>
      <c r="T2" s="346"/>
    </row>
    <row r="3" spans="1:20" x14ac:dyDescent="0.3">
      <c r="A3" s="344" t="s">
        <v>424</v>
      </c>
      <c r="B3" s="347"/>
      <c r="C3" s="347"/>
      <c r="D3" s="347"/>
      <c r="E3" s="347"/>
      <c r="F3" s="347"/>
      <c r="G3" s="347"/>
      <c r="H3" s="347"/>
      <c r="I3" s="347"/>
      <c r="J3" s="347"/>
      <c r="K3" s="347"/>
      <c r="L3" s="347"/>
      <c r="M3" s="347"/>
      <c r="N3" s="347"/>
      <c r="O3" s="347"/>
      <c r="P3" s="347"/>
      <c r="Q3" s="347"/>
      <c r="R3" s="347"/>
      <c r="S3" s="347"/>
      <c r="T3" s="348"/>
    </row>
    <row r="4" spans="1:20" x14ac:dyDescent="0.3">
      <c r="A4" s="349" t="s">
        <v>425</v>
      </c>
      <c r="B4" s="347"/>
      <c r="C4" s="347"/>
      <c r="D4" s="347"/>
      <c r="E4" s="347"/>
      <c r="F4" s="347"/>
      <c r="G4" s="347"/>
      <c r="H4" s="347"/>
      <c r="I4" s="347"/>
      <c r="J4" s="347"/>
      <c r="K4" s="347"/>
      <c r="L4" s="347"/>
      <c r="M4" s="347"/>
      <c r="N4" s="347"/>
      <c r="O4" s="347"/>
      <c r="P4" s="347"/>
      <c r="Q4" s="347"/>
      <c r="R4" s="347"/>
      <c r="S4" s="347"/>
      <c r="T4" s="348"/>
    </row>
    <row r="5" spans="1:20" x14ac:dyDescent="0.3">
      <c r="A5" s="350" t="s">
        <v>0</v>
      </c>
      <c r="B5" s="351"/>
      <c r="C5" s="351"/>
      <c r="D5" s="351"/>
      <c r="E5" s="351"/>
      <c r="F5" s="351"/>
      <c r="G5" s="351"/>
      <c r="H5" s="351"/>
      <c r="I5" s="351"/>
      <c r="J5" s="351"/>
      <c r="K5" s="351"/>
      <c r="L5" s="351"/>
      <c r="M5" s="351"/>
      <c r="N5" s="351"/>
      <c r="O5" s="351"/>
      <c r="P5" s="351"/>
      <c r="Q5" s="351"/>
      <c r="R5" s="351"/>
      <c r="S5" s="351"/>
      <c r="T5" s="352"/>
    </row>
    <row r="6" spans="1:20" x14ac:dyDescent="0.3">
      <c r="A6" s="349" t="s">
        <v>426</v>
      </c>
      <c r="B6" s="351"/>
      <c r="C6" s="351"/>
      <c r="D6" s="351"/>
      <c r="E6" s="351"/>
      <c r="F6" s="351"/>
      <c r="G6" s="351"/>
      <c r="H6" s="351"/>
      <c r="I6" s="351"/>
      <c r="J6" s="351"/>
      <c r="K6" s="351"/>
      <c r="L6" s="351"/>
      <c r="M6" s="351"/>
      <c r="N6" s="351"/>
      <c r="O6" s="351"/>
      <c r="P6" s="351"/>
      <c r="Q6" s="351"/>
      <c r="R6" s="351"/>
      <c r="S6" s="351"/>
      <c r="T6" s="352"/>
    </row>
    <row r="7" spans="1:20" ht="18.600000000000001" thickBot="1" x14ac:dyDescent="0.35">
      <c r="A7" s="838" t="s">
        <v>364</v>
      </c>
      <c r="B7" s="839"/>
      <c r="C7" s="839"/>
      <c r="D7" s="839"/>
      <c r="E7" s="839"/>
      <c r="F7" s="839"/>
      <c r="G7" s="839"/>
      <c r="H7" s="839"/>
      <c r="I7" s="839"/>
      <c r="J7" s="839"/>
      <c r="K7" s="839"/>
      <c r="L7" s="839"/>
      <c r="M7" s="839"/>
      <c r="N7" s="839"/>
      <c r="O7" s="839"/>
      <c r="P7" s="839"/>
      <c r="Q7" s="839"/>
      <c r="R7" s="839"/>
      <c r="S7" s="839"/>
      <c r="T7" s="840"/>
    </row>
    <row r="8" spans="1:20" ht="31.8" thickBot="1" x14ac:dyDescent="0.35">
      <c r="A8" s="841" t="s">
        <v>365</v>
      </c>
      <c r="B8" s="844" t="s">
        <v>2</v>
      </c>
      <c r="C8" s="845"/>
      <c r="D8" s="845"/>
      <c r="E8" s="845"/>
      <c r="F8" s="845"/>
      <c r="G8" s="845"/>
      <c r="H8" s="845"/>
      <c r="I8" s="845"/>
      <c r="J8" s="845"/>
      <c r="K8" s="845"/>
      <c r="L8" s="845"/>
      <c r="M8" s="845"/>
      <c r="N8" s="845"/>
      <c r="O8" s="845"/>
      <c r="P8" s="353"/>
      <c r="Q8" s="846" t="s">
        <v>427</v>
      </c>
      <c r="R8" s="847"/>
      <c r="S8" s="847"/>
      <c r="T8" s="848"/>
    </row>
    <row r="9" spans="1:20" x14ac:dyDescent="0.3">
      <c r="A9" s="842"/>
      <c r="B9" s="849" t="s">
        <v>89</v>
      </c>
      <c r="C9" s="851" t="s">
        <v>3</v>
      </c>
      <c r="D9" s="354"/>
      <c r="E9" s="853" t="s">
        <v>366</v>
      </c>
      <c r="F9" s="854"/>
      <c r="G9" s="855"/>
      <c r="H9" s="355"/>
      <c r="I9" s="856" t="s">
        <v>428</v>
      </c>
      <c r="J9" s="857"/>
      <c r="K9" s="858"/>
      <c r="L9" s="354"/>
      <c r="M9" s="859" t="s">
        <v>4</v>
      </c>
      <c r="N9" s="356"/>
      <c r="O9" s="357" t="s">
        <v>5</v>
      </c>
      <c r="P9" s="358"/>
      <c r="Q9" s="861" t="s">
        <v>6</v>
      </c>
      <c r="R9" s="862"/>
      <c r="S9" s="862"/>
      <c r="T9" s="863"/>
    </row>
    <row r="10" spans="1:20" ht="28.2" thickBot="1" x14ac:dyDescent="0.35">
      <c r="A10" s="843"/>
      <c r="B10" s="850"/>
      <c r="C10" s="852"/>
      <c r="D10" s="359"/>
      <c r="E10" s="360" t="s">
        <v>7</v>
      </c>
      <c r="F10" s="361" t="s">
        <v>8</v>
      </c>
      <c r="G10" s="361" t="s">
        <v>9</v>
      </c>
      <c r="H10" s="290"/>
      <c r="I10" s="360" t="s">
        <v>7</v>
      </c>
      <c r="J10" s="361" t="s">
        <v>8</v>
      </c>
      <c r="K10" s="361" t="s">
        <v>9</v>
      </c>
      <c r="L10" s="359"/>
      <c r="M10" s="860"/>
      <c r="N10" s="291"/>
      <c r="O10" s="281" t="s">
        <v>37</v>
      </c>
      <c r="P10" s="362"/>
      <c r="Q10" s="360" t="s">
        <v>7</v>
      </c>
      <c r="R10" s="361" t="s">
        <v>8</v>
      </c>
      <c r="S10" s="361" t="s">
        <v>9</v>
      </c>
      <c r="T10" s="363" t="s">
        <v>429</v>
      </c>
    </row>
    <row r="11" spans="1:20" x14ac:dyDescent="0.3">
      <c r="A11" s="364" t="s">
        <v>137</v>
      </c>
      <c r="B11" s="365" t="s">
        <v>205</v>
      </c>
      <c r="C11" s="365" t="s">
        <v>206</v>
      </c>
      <c r="D11" s="366"/>
      <c r="E11" s="367">
        <v>388.33</v>
      </c>
      <c r="F11" s="367">
        <v>388.33</v>
      </c>
      <c r="G11" s="367">
        <v>388.33</v>
      </c>
      <c r="H11" s="292"/>
      <c r="I11" s="368">
        <v>30</v>
      </c>
      <c r="J11" s="368">
        <v>33</v>
      </c>
      <c r="K11" s="368">
        <v>33</v>
      </c>
      <c r="L11" s="366"/>
      <c r="M11" s="365" t="s">
        <v>207</v>
      </c>
      <c r="N11" s="293"/>
      <c r="O11" s="365" t="s">
        <v>208</v>
      </c>
      <c r="P11" s="369"/>
      <c r="Q11" s="367">
        <f>+E11*I11</f>
        <v>11649.9</v>
      </c>
      <c r="R11" s="367">
        <f t="shared" ref="R11:S26" si="0">+F11*J11</f>
        <v>12814.89</v>
      </c>
      <c r="S11" s="367">
        <f t="shared" si="0"/>
        <v>12814.89</v>
      </c>
      <c r="T11" s="367">
        <f>SUM(Q11:S11)</f>
        <v>37279.68</v>
      </c>
    </row>
    <row r="12" spans="1:20" x14ac:dyDescent="0.3">
      <c r="A12" s="364" t="s">
        <v>137</v>
      </c>
      <c r="B12" s="365" t="s">
        <v>209</v>
      </c>
      <c r="C12" s="365" t="s">
        <v>206</v>
      </c>
      <c r="D12" s="366"/>
      <c r="E12" s="367">
        <v>516.29999999999995</v>
      </c>
      <c r="F12" s="367">
        <v>516.29999999999995</v>
      </c>
      <c r="G12" s="367">
        <v>516.29999999999995</v>
      </c>
      <c r="H12" s="292"/>
      <c r="I12" s="368">
        <v>61</v>
      </c>
      <c r="J12" s="368">
        <v>65</v>
      </c>
      <c r="K12" s="368">
        <v>68</v>
      </c>
      <c r="L12" s="366"/>
      <c r="M12" s="365" t="s">
        <v>207</v>
      </c>
      <c r="N12" s="293"/>
      <c r="O12" s="365" t="s">
        <v>208</v>
      </c>
      <c r="P12" s="369"/>
      <c r="Q12" s="367">
        <f t="shared" ref="Q12:S51" si="1">+E12*I12</f>
        <v>31494.299999999996</v>
      </c>
      <c r="R12" s="367">
        <f t="shared" si="0"/>
        <v>33559.5</v>
      </c>
      <c r="S12" s="367">
        <f t="shared" si="0"/>
        <v>35108.399999999994</v>
      </c>
      <c r="T12" s="367">
        <f t="shared" ref="T12:T49" si="2">SUM(Q12:S12)</f>
        <v>100162.19999999998</v>
      </c>
    </row>
    <row r="13" spans="1:20" x14ac:dyDescent="0.3">
      <c r="A13" s="364" t="s">
        <v>137</v>
      </c>
      <c r="B13" s="365" t="s">
        <v>210</v>
      </c>
      <c r="C13" s="365" t="s">
        <v>206</v>
      </c>
      <c r="D13" s="366"/>
      <c r="E13" s="367">
        <v>584.79999999999995</v>
      </c>
      <c r="F13" s="367">
        <v>584.79999999999995</v>
      </c>
      <c r="G13" s="367">
        <v>584.79999999999995</v>
      </c>
      <c r="H13" s="292"/>
      <c r="I13" s="368">
        <v>33678</v>
      </c>
      <c r="J13" s="368">
        <v>35144</v>
      </c>
      <c r="K13" s="368">
        <v>35417</v>
      </c>
      <c r="L13" s="366"/>
      <c r="M13" s="365" t="s">
        <v>207</v>
      </c>
      <c r="N13" s="293"/>
      <c r="O13" s="365" t="s">
        <v>208</v>
      </c>
      <c r="P13" s="369"/>
      <c r="Q13" s="367">
        <f t="shared" si="1"/>
        <v>19694894.399999999</v>
      </c>
      <c r="R13" s="367">
        <f t="shared" si="0"/>
        <v>20552211.199999999</v>
      </c>
      <c r="S13" s="367">
        <f t="shared" si="0"/>
        <v>20711861.599999998</v>
      </c>
      <c r="T13" s="367">
        <f t="shared" si="2"/>
        <v>60958967.199999988</v>
      </c>
    </row>
    <row r="14" spans="1:20" x14ac:dyDescent="0.3">
      <c r="A14" s="364" t="s">
        <v>137</v>
      </c>
      <c r="B14" s="365" t="s">
        <v>211</v>
      </c>
      <c r="C14" s="365" t="s">
        <v>206</v>
      </c>
      <c r="D14" s="366"/>
      <c r="E14" s="367">
        <v>16847.400000000001</v>
      </c>
      <c r="F14" s="367">
        <v>16847.400000000001</v>
      </c>
      <c r="G14" s="367">
        <v>16847.400000000001</v>
      </c>
      <c r="H14" s="292"/>
      <c r="I14" s="368">
        <v>1</v>
      </c>
      <c r="J14" s="368">
        <v>0</v>
      </c>
      <c r="K14" s="368">
        <v>0</v>
      </c>
      <c r="L14" s="366"/>
      <c r="M14" s="365" t="s">
        <v>207</v>
      </c>
      <c r="N14" s="293"/>
      <c r="O14" s="365" t="s">
        <v>208</v>
      </c>
      <c r="P14" s="369"/>
      <c r="Q14" s="367">
        <f t="shared" si="1"/>
        <v>16847.400000000001</v>
      </c>
      <c r="R14" s="367">
        <f t="shared" si="0"/>
        <v>0</v>
      </c>
      <c r="S14" s="367">
        <f t="shared" si="0"/>
        <v>0</v>
      </c>
      <c r="T14" s="367">
        <f t="shared" si="2"/>
        <v>16847.400000000001</v>
      </c>
    </row>
    <row r="15" spans="1:20" x14ac:dyDescent="0.3">
      <c r="A15" s="364" t="s">
        <v>137</v>
      </c>
      <c r="B15" s="365" t="s">
        <v>212</v>
      </c>
      <c r="C15" s="365" t="s">
        <v>206</v>
      </c>
      <c r="D15" s="366"/>
      <c r="E15" s="367">
        <v>19020.2</v>
      </c>
      <c r="F15" s="367">
        <v>19020.2</v>
      </c>
      <c r="G15" s="367">
        <v>19020.2</v>
      </c>
      <c r="H15" s="292"/>
      <c r="I15" s="368">
        <v>5</v>
      </c>
      <c r="J15" s="368">
        <v>3</v>
      </c>
      <c r="K15" s="368">
        <v>2</v>
      </c>
      <c r="L15" s="366"/>
      <c r="M15" s="365" t="s">
        <v>207</v>
      </c>
      <c r="N15" s="293"/>
      <c r="O15" s="365" t="s">
        <v>208</v>
      </c>
      <c r="P15" s="369"/>
      <c r="Q15" s="367">
        <f t="shared" si="1"/>
        <v>95101</v>
      </c>
      <c r="R15" s="367">
        <f t="shared" si="0"/>
        <v>57060.600000000006</v>
      </c>
      <c r="S15" s="367">
        <f t="shared" si="0"/>
        <v>38040.400000000001</v>
      </c>
      <c r="T15" s="367">
        <f t="shared" si="2"/>
        <v>190202</v>
      </c>
    </row>
    <row r="16" spans="1:20" x14ac:dyDescent="0.3">
      <c r="A16" s="364" t="s">
        <v>137</v>
      </c>
      <c r="B16" s="365" t="s">
        <v>213</v>
      </c>
      <c r="C16" s="365" t="s">
        <v>206</v>
      </c>
      <c r="D16" s="366"/>
      <c r="E16" s="367">
        <v>21471.68</v>
      </c>
      <c r="F16" s="367">
        <v>21471.68</v>
      </c>
      <c r="G16" s="367">
        <v>21471.68</v>
      </c>
      <c r="H16" s="292"/>
      <c r="I16" s="368">
        <v>17</v>
      </c>
      <c r="J16" s="368">
        <v>13</v>
      </c>
      <c r="K16" s="368">
        <v>13</v>
      </c>
      <c r="L16" s="366"/>
      <c r="M16" s="365" t="s">
        <v>207</v>
      </c>
      <c r="N16" s="293"/>
      <c r="O16" s="365" t="s">
        <v>208</v>
      </c>
      <c r="P16" s="369"/>
      <c r="Q16" s="367">
        <f t="shared" si="1"/>
        <v>365018.56</v>
      </c>
      <c r="R16" s="367">
        <f t="shared" si="0"/>
        <v>279131.84000000003</v>
      </c>
      <c r="S16" s="367">
        <f t="shared" si="0"/>
        <v>279131.84000000003</v>
      </c>
      <c r="T16" s="367">
        <f t="shared" si="2"/>
        <v>923282.24</v>
      </c>
    </row>
    <row r="17" spans="1:20" x14ac:dyDescent="0.3">
      <c r="A17" s="364" t="s">
        <v>137</v>
      </c>
      <c r="B17" s="365" t="s">
        <v>214</v>
      </c>
      <c r="C17" s="365" t="s">
        <v>206</v>
      </c>
      <c r="D17" s="366"/>
      <c r="E17" s="367">
        <v>23961.29</v>
      </c>
      <c r="F17" s="367">
        <v>23961.29</v>
      </c>
      <c r="G17" s="367">
        <v>23961.29</v>
      </c>
      <c r="H17" s="292"/>
      <c r="I17" s="368">
        <v>95</v>
      </c>
      <c r="J17" s="368">
        <v>89</v>
      </c>
      <c r="K17" s="368">
        <v>85</v>
      </c>
      <c r="L17" s="366"/>
      <c r="M17" s="365" t="s">
        <v>207</v>
      </c>
      <c r="N17" s="293"/>
      <c r="O17" s="365" t="s">
        <v>208</v>
      </c>
      <c r="P17" s="369"/>
      <c r="Q17" s="367">
        <f t="shared" si="1"/>
        <v>2276322.5500000003</v>
      </c>
      <c r="R17" s="367">
        <f t="shared" si="0"/>
        <v>2132554.81</v>
      </c>
      <c r="S17" s="367">
        <f t="shared" si="0"/>
        <v>2036709.6500000001</v>
      </c>
      <c r="T17" s="367">
        <f t="shared" si="2"/>
        <v>6445587.0100000007</v>
      </c>
    </row>
    <row r="18" spans="1:20" x14ac:dyDescent="0.3">
      <c r="A18" s="364" t="s">
        <v>137</v>
      </c>
      <c r="B18" s="365" t="s">
        <v>215</v>
      </c>
      <c r="C18" s="365" t="s">
        <v>206</v>
      </c>
      <c r="D18" s="366"/>
      <c r="E18" s="367">
        <v>27742.35</v>
      </c>
      <c r="F18" s="367">
        <v>27742.35</v>
      </c>
      <c r="G18" s="367">
        <v>27742.35</v>
      </c>
      <c r="H18" s="292"/>
      <c r="I18" s="368">
        <v>232</v>
      </c>
      <c r="J18" s="368">
        <v>232</v>
      </c>
      <c r="K18" s="368">
        <v>238</v>
      </c>
      <c r="L18" s="366"/>
      <c r="M18" s="365" t="s">
        <v>207</v>
      </c>
      <c r="N18" s="293"/>
      <c r="O18" s="365" t="s">
        <v>208</v>
      </c>
      <c r="P18" s="369"/>
      <c r="Q18" s="367">
        <f t="shared" si="1"/>
        <v>6436225.1999999993</v>
      </c>
      <c r="R18" s="367">
        <f t="shared" si="0"/>
        <v>6436225.1999999993</v>
      </c>
      <c r="S18" s="367">
        <f t="shared" si="0"/>
        <v>6602679.2999999998</v>
      </c>
      <c r="T18" s="367">
        <f t="shared" si="2"/>
        <v>19475129.699999999</v>
      </c>
    </row>
    <row r="19" spans="1:20" x14ac:dyDescent="0.3">
      <c r="A19" s="364" t="s">
        <v>137</v>
      </c>
      <c r="B19" s="365" t="s">
        <v>216</v>
      </c>
      <c r="C19" s="365" t="s">
        <v>206</v>
      </c>
      <c r="D19" s="366"/>
      <c r="E19" s="367">
        <v>32781.910000000003</v>
      </c>
      <c r="F19" s="367">
        <v>32781.910000000003</v>
      </c>
      <c r="G19" s="367">
        <v>32781.910000000003</v>
      </c>
      <c r="H19" s="292"/>
      <c r="I19" s="368">
        <v>360</v>
      </c>
      <c r="J19" s="368">
        <v>365</v>
      </c>
      <c r="K19" s="368">
        <v>372</v>
      </c>
      <c r="L19" s="366"/>
      <c r="M19" s="365" t="s">
        <v>207</v>
      </c>
      <c r="N19" s="293"/>
      <c r="O19" s="365" t="s">
        <v>208</v>
      </c>
      <c r="P19" s="369"/>
      <c r="Q19" s="367">
        <f t="shared" si="1"/>
        <v>11801487.600000001</v>
      </c>
      <c r="R19" s="367">
        <f t="shared" si="0"/>
        <v>11965397.15</v>
      </c>
      <c r="S19" s="367">
        <f t="shared" si="0"/>
        <v>12194870.520000001</v>
      </c>
      <c r="T19" s="367">
        <f t="shared" si="2"/>
        <v>35961755.270000003</v>
      </c>
    </row>
    <row r="20" spans="1:20" x14ac:dyDescent="0.3">
      <c r="A20" s="364" t="s">
        <v>137</v>
      </c>
      <c r="B20" s="365" t="s">
        <v>217</v>
      </c>
      <c r="C20" s="365" t="s">
        <v>206</v>
      </c>
      <c r="D20" s="366"/>
      <c r="E20" s="367">
        <v>37826.99</v>
      </c>
      <c r="F20" s="367">
        <v>37826.99</v>
      </c>
      <c r="G20" s="367">
        <v>37826.99</v>
      </c>
      <c r="H20" s="292"/>
      <c r="I20" s="368">
        <v>318</v>
      </c>
      <c r="J20" s="368">
        <v>311</v>
      </c>
      <c r="K20" s="368">
        <v>310</v>
      </c>
      <c r="L20" s="366"/>
      <c r="M20" s="365" t="s">
        <v>207</v>
      </c>
      <c r="N20" s="293"/>
      <c r="O20" s="365" t="s">
        <v>208</v>
      </c>
      <c r="P20" s="369"/>
      <c r="Q20" s="367">
        <f t="shared" si="1"/>
        <v>12028982.819999998</v>
      </c>
      <c r="R20" s="367">
        <f t="shared" si="0"/>
        <v>11764193.889999999</v>
      </c>
      <c r="S20" s="367">
        <f t="shared" si="0"/>
        <v>11726366.899999999</v>
      </c>
      <c r="T20" s="367">
        <f t="shared" si="2"/>
        <v>35519543.609999999</v>
      </c>
    </row>
    <row r="21" spans="1:20" x14ac:dyDescent="0.3">
      <c r="A21" s="364" t="s">
        <v>137</v>
      </c>
      <c r="B21" s="365" t="s">
        <v>218</v>
      </c>
      <c r="C21" s="365" t="s">
        <v>206</v>
      </c>
      <c r="D21" s="366"/>
      <c r="E21" s="367">
        <v>7558.39</v>
      </c>
      <c r="F21" s="367">
        <v>7558.39</v>
      </c>
      <c r="G21" s="367">
        <v>7558.39</v>
      </c>
      <c r="H21" s="292"/>
      <c r="I21" s="368">
        <v>1</v>
      </c>
      <c r="J21" s="368">
        <v>1</v>
      </c>
      <c r="K21" s="368">
        <v>1</v>
      </c>
      <c r="L21" s="366"/>
      <c r="M21" s="365" t="s">
        <v>207</v>
      </c>
      <c r="N21" s="293"/>
      <c r="O21" s="365" t="s">
        <v>208</v>
      </c>
      <c r="P21" s="369"/>
      <c r="Q21" s="367">
        <f t="shared" si="1"/>
        <v>7558.39</v>
      </c>
      <c r="R21" s="367">
        <f t="shared" si="0"/>
        <v>7558.39</v>
      </c>
      <c r="S21" s="367">
        <f t="shared" si="0"/>
        <v>7558.39</v>
      </c>
      <c r="T21" s="367">
        <f t="shared" si="2"/>
        <v>22675.170000000002</v>
      </c>
    </row>
    <row r="22" spans="1:20" x14ac:dyDescent="0.3">
      <c r="A22" s="364" t="s">
        <v>137</v>
      </c>
      <c r="B22" s="365" t="s">
        <v>219</v>
      </c>
      <c r="C22" s="365" t="s">
        <v>206</v>
      </c>
      <c r="D22" s="366"/>
      <c r="E22" s="367">
        <v>7945.97</v>
      </c>
      <c r="F22" s="367">
        <v>7945.97</v>
      </c>
      <c r="G22" s="367">
        <v>7945.97</v>
      </c>
      <c r="H22" s="292"/>
      <c r="I22" s="368">
        <v>1</v>
      </c>
      <c r="J22" s="368">
        <v>1</v>
      </c>
      <c r="K22" s="368">
        <v>1</v>
      </c>
      <c r="L22" s="366"/>
      <c r="M22" s="365" t="s">
        <v>207</v>
      </c>
      <c r="N22" s="293"/>
      <c r="O22" s="365" t="s">
        <v>208</v>
      </c>
      <c r="P22" s="369"/>
      <c r="Q22" s="367">
        <f t="shared" si="1"/>
        <v>7945.97</v>
      </c>
      <c r="R22" s="367">
        <f t="shared" si="0"/>
        <v>7945.97</v>
      </c>
      <c r="S22" s="367">
        <f t="shared" si="0"/>
        <v>7945.97</v>
      </c>
      <c r="T22" s="367">
        <f t="shared" si="2"/>
        <v>23837.91</v>
      </c>
    </row>
    <row r="23" spans="1:20" x14ac:dyDescent="0.3">
      <c r="A23" s="364" t="s">
        <v>137</v>
      </c>
      <c r="B23" s="365" t="s">
        <v>220</v>
      </c>
      <c r="C23" s="365" t="s">
        <v>206</v>
      </c>
      <c r="D23" s="366"/>
      <c r="E23" s="367">
        <v>10735.82</v>
      </c>
      <c r="F23" s="367">
        <v>10735.82</v>
      </c>
      <c r="G23" s="367">
        <v>10735.82</v>
      </c>
      <c r="H23" s="292"/>
      <c r="I23" s="368">
        <v>5</v>
      </c>
      <c r="J23" s="368">
        <v>4</v>
      </c>
      <c r="K23" s="368">
        <v>4</v>
      </c>
      <c r="L23" s="366"/>
      <c r="M23" s="365" t="s">
        <v>207</v>
      </c>
      <c r="N23" s="293"/>
      <c r="O23" s="365" t="s">
        <v>208</v>
      </c>
      <c r="P23" s="369"/>
      <c r="Q23" s="367">
        <f t="shared" si="1"/>
        <v>53679.1</v>
      </c>
      <c r="R23" s="367">
        <f t="shared" si="0"/>
        <v>42943.28</v>
      </c>
      <c r="S23" s="367">
        <f t="shared" si="0"/>
        <v>42943.28</v>
      </c>
      <c r="T23" s="367">
        <f t="shared" si="2"/>
        <v>139565.66</v>
      </c>
    </row>
    <row r="24" spans="1:20" x14ac:dyDescent="0.3">
      <c r="A24" s="364" t="s">
        <v>137</v>
      </c>
      <c r="B24" s="365" t="s">
        <v>221</v>
      </c>
      <c r="C24" s="365" t="s">
        <v>206</v>
      </c>
      <c r="D24" s="366"/>
      <c r="E24" s="367">
        <v>11980.65</v>
      </c>
      <c r="F24" s="367">
        <v>11980.65</v>
      </c>
      <c r="G24" s="367">
        <v>11980.65</v>
      </c>
      <c r="H24" s="292"/>
      <c r="I24" s="368">
        <v>7</v>
      </c>
      <c r="J24" s="368">
        <v>7</v>
      </c>
      <c r="K24" s="368">
        <v>7</v>
      </c>
      <c r="L24" s="366"/>
      <c r="M24" s="365" t="s">
        <v>207</v>
      </c>
      <c r="N24" s="293"/>
      <c r="O24" s="365" t="s">
        <v>208</v>
      </c>
      <c r="P24" s="369"/>
      <c r="Q24" s="367">
        <f t="shared" si="1"/>
        <v>83864.55</v>
      </c>
      <c r="R24" s="367">
        <f t="shared" si="0"/>
        <v>83864.55</v>
      </c>
      <c r="S24" s="367">
        <f t="shared" si="0"/>
        <v>83864.55</v>
      </c>
      <c r="T24" s="367">
        <f t="shared" si="2"/>
        <v>251593.65000000002</v>
      </c>
    </row>
    <row r="25" spans="1:20" x14ac:dyDescent="0.3">
      <c r="A25" s="364" t="s">
        <v>137</v>
      </c>
      <c r="B25" s="365" t="s">
        <v>222</v>
      </c>
      <c r="C25" s="365" t="s">
        <v>206</v>
      </c>
      <c r="D25" s="366"/>
      <c r="E25" s="367">
        <v>13871.16</v>
      </c>
      <c r="F25" s="367">
        <v>13871.16</v>
      </c>
      <c r="G25" s="367">
        <v>13871.16</v>
      </c>
      <c r="H25" s="292"/>
      <c r="I25" s="368">
        <v>8</v>
      </c>
      <c r="J25" s="368">
        <v>9</v>
      </c>
      <c r="K25" s="368">
        <v>8</v>
      </c>
      <c r="L25" s="366"/>
      <c r="M25" s="365" t="s">
        <v>207</v>
      </c>
      <c r="N25" s="293"/>
      <c r="O25" s="365" t="s">
        <v>208</v>
      </c>
      <c r="P25" s="369"/>
      <c r="Q25" s="367">
        <f t="shared" si="1"/>
        <v>110969.28</v>
      </c>
      <c r="R25" s="367">
        <f t="shared" si="0"/>
        <v>124840.44</v>
      </c>
      <c r="S25" s="367">
        <f t="shared" si="0"/>
        <v>110969.28</v>
      </c>
      <c r="T25" s="367">
        <f t="shared" si="2"/>
        <v>346779</v>
      </c>
    </row>
    <row r="26" spans="1:20" x14ac:dyDescent="0.3">
      <c r="A26" s="364" t="s">
        <v>137</v>
      </c>
      <c r="B26" s="365" t="s">
        <v>223</v>
      </c>
      <c r="C26" s="365" t="s">
        <v>206</v>
      </c>
      <c r="D26" s="366"/>
      <c r="E26" s="367">
        <v>16390.98</v>
      </c>
      <c r="F26" s="367">
        <v>16390.98</v>
      </c>
      <c r="G26" s="367">
        <v>16390.98</v>
      </c>
      <c r="H26" s="292"/>
      <c r="I26" s="368">
        <v>1</v>
      </c>
      <c r="J26" s="368">
        <v>1</v>
      </c>
      <c r="K26" s="368">
        <v>1</v>
      </c>
      <c r="L26" s="366"/>
      <c r="M26" s="365" t="s">
        <v>207</v>
      </c>
      <c r="N26" s="293"/>
      <c r="O26" s="365" t="s">
        <v>208</v>
      </c>
      <c r="P26" s="369"/>
      <c r="Q26" s="367">
        <f t="shared" si="1"/>
        <v>16390.98</v>
      </c>
      <c r="R26" s="367">
        <f t="shared" si="0"/>
        <v>16390.98</v>
      </c>
      <c r="S26" s="367">
        <f t="shared" si="0"/>
        <v>16390.98</v>
      </c>
      <c r="T26" s="367">
        <f t="shared" si="2"/>
        <v>49172.94</v>
      </c>
    </row>
    <row r="27" spans="1:20" x14ac:dyDescent="0.3">
      <c r="A27" s="364" t="s">
        <v>137</v>
      </c>
      <c r="B27" s="365" t="s">
        <v>224</v>
      </c>
      <c r="C27" s="365" t="s">
        <v>206</v>
      </c>
      <c r="D27" s="366"/>
      <c r="E27" s="367">
        <v>18913.509999999998</v>
      </c>
      <c r="F27" s="367">
        <v>18913.509999999998</v>
      </c>
      <c r="G27" s="367">
        <v>18913.509999999998</v>
      </c>
      <c r="H27" s="292"/>
      <c r="I27" s="368">
        <v>4</v>
      </c>
      <c r="J27" s="368">
        <v>4</v>
      </c>
      <c r="K27" s="368">
        <v>4</v>
      </c>
      <c r="L27" s="366"/>
      <c r="M27" s="365" t="s">
        <v>207</v>
      </c>
      <c r="N27" s="293"/>
      <c r="O27" s="365" t="s">
        <v>208</v>
      </c>
      <c r="P27" s="369"/>
      <c r="Q27" s="367">
        <f t="shared" si="1"/>
        <v>75654.039999999994</v>
      </c>
      <c r="R27" s="367">
        <f t="shared" si="1"/>
        <v>75654.039999999994</v>
      </c>
      <c r="S27" s="367">
        <f t="shared" si="1"/>
        <v>75654.039999999994</v>
      </c>
      <c r="T27" s="367">
        <f t="shared" si="2"/>
        <v>226962.12</v>
      </c>
    </row>
    <row r="28" spans="1:20" x14ac:dyDescent="0.3">
      <c r="A28" s="364" t="s">
        <v>137</v>
      </c>
      <c r="B28" s="365" t="s">
        <v>225</v>
      </c>
      <c r="C28" s="365" t="s">
        <v>206</v>
      </c>
      <c r="D28" s="366"/>
      <c r="E28" s="367">
        <v>9510.0400000000009</v>
      </c>
      <c r="F28" s="367">
        <v>9510.0400000000009</v>
      </c>
      <c r="G28" s="367">
        <v>9510.0400000000009</v>
      </c>
      <c r="H28" s="292"/>
      <c r="I28" s="368">
        <v>2</v>
      </c>
      <c r="J28" s="368">
        <v>2</v>
      </c>
      <c r="K28" s="368">
        <v>1</v>
      </c>
      <c r="L28" s="366"/>
      <c r="M28" s="365" t="s">
        <v>207</v>
      </c>
      <c r="N28" s="293"/>
      <c r="O28" s="365" t="s">
        <v>208</v>
      </c>
      <c r="P28" s="369"/>
      <c r="Q28" s="367">
        <f t="shared" si="1"/>
        <v>19020.080000000002</v>
      </c>
      <c r="R28" s="367">
        <f t="shared" si="1"/>
        <v>19020.080000000002</v>
      </c>
      <c r="S28" s="367">
        <f t="shared" si="1"/>
        <v>9510.0400000000009</v>
      </c>
      <c r="T28" s="367">
        <f t="shared" si="2"/>
        <v>47550.200000000004</v>
      </c>
    </row>
    <row r="29" spans="1:20" x14ac:dyDescent="0.3">
      <c r="A29" s="364" t="s">
        <v>137</v>
      </c>
      <c r="B29" s="365" t="s">
        <v>226</v>
      </c>
      <c r="C29" s="365" t="s">
        <v>206</v>
      </c>
      <c r="D29" s="366"/>
      <c r="E29" s="367">
        <v>12453.87</v>
      </c>
      <c r="F29" s="367">
        <v>12453.87</v>
      </c>
      <c r="G29" s="367">
        <v>12453.87</v>
      </c>
      <c r="H29" s="292"/>
      <c r="I29" s="368">
        <v>3</v>
      </c>
      <c r="J29" s="368">
        <v>3</v>
      </c>
      <c r="K29" s="368">
        <v>3</v>
      </c>
      <c r="L29" s="366"/>
      <c r="M29" s="365" t="s">
        <v>207</v>
      </c>
      <c r="N29" s="293"/>
      <c r="O29" s="365" t="s">
        <v>208</v>
      </c>
      <c r="P29" s="369"/>
      <c r="Q29" s="367">
        <f t="shared" si="1"/>
        <v>37361.61</v>
      </c>
      <c r="R29" s="367">
        <f t="shared" si="1"/>
        <v>37361.61</v>
      </c>
      <c r="S29" s="367">
        <f t="shared" si="1"/>
        <v>37361.61</v>
      </c>
      <c r="T29" s="367">
        <f t="shared" si="2"/>
        <v>112084.83</v>
      </c>
    </row>
    <row r="30" spans="1:20" x14ac:dyDescent="0.3">
      <c r="A30" s="364" t="s">
        <v>137</v>
      </c>
      <c r="B30" s="365" t="s">
        <v>227</v>
      </c>
      <c r="C30" s="365" t="s">
        <v>206</v>
      </c>
      <c r="D30" s="366"/>
      <c r="E30" s="367">
        <v>15501.83</v>
      </c>
      <c r="F30" s="367">
        <v>15501.83</v>
      </c>
      <c r="G30" s="367">
        <v>15501.83</v>
      </c>
      <c r="H30" s="292"/>
      <c r="I30" s="368">
        <v>8</v>
      </c>
      <c r="J30" s="368">
        <v>7</v>
      </c>
      <c r="K30" s="368">
        <v>9</v>
      </c>
      <c r="L30" s="366"/>
      <c r="M30" s="365" t="s">
        <v>207</v>
      </c>
      <c r="N30" s="293"/>
      <c r="O30" s="365" t="s">
        <v>208</v>
      </c>
      <c r="P30" s="369"/>
      <c r="Q30" s="367">
        <f t="shared" si="1"/>
        <v>124014.64</v>
      </c>
      <c r="R30" s="367">
        <f t="shared" si="1"/>
        <v>108512.81</v>
      </c>
      <c r="S30" s="367">
        <f t="shared" si="1"/>
        <v>139516.47</v>
      </c>
      <c r="T30" s="367">
        <f t="shared" si="2"/>
        <v>372043.92000000004</v>
      </c>
    </row>
    <row r="31" spans="1:20" x14ac:dyDescent="0.3">
      <c r="A31" s="364" t="s">
        <v>137</v>
      </c>
      <c r="B31" s="365" t="s">
        <v>228</v>
      </c>
      <c r="C31" s="365" t="s">
        <v>206</v>
      </c>
      <c r="D31" s="366"/>
      <c r="E31" s="367">
        <v>18598.830000000002</v>
      </c>
      <c r="F31" s="367">
        <v>18598.830000000002</v>
      </c>
      <c r="G31" s="367">
        <v>18598.830000000002</v>
      </c>
      <c r="H31" s="292"/>
      <c r="I31" s="368">
        <v>38</v>
      </c>
      <c r="J31" s="368">
        <v>38</v>
      </c>
      <c r="K31" s="368">
        <v>38</v>
      </c>
      <c r="L31" s="366"/>
      <c r="M31" s="365" t="s">
        <v>207</v>
      </c>
      <c r="N31" s="293"/>
      <c r="O31" s="365" t="s">
        <v>208</v>
      </c>
      <c r="P31" s="369"/>
      <c r="Q31" s="367">
        <f t="shared" si="1"/>
        <v>706755.54</v>
      </c>
      <c r="R31" s="367">
        <f t="shared" si="1"/>
        <v>706755.54</v>
      </c>
      <c r="S31" s="367">
        <f t="shared" si="1"/>
        <v>706755.54</v>
      </c>
      <c r="T31" s="367">
        <f t="shared" si="2"/>
        <v>2120266.62</v>
      </c>
    </row>
    <row r="32" spans="1:20" x14ac:dyDescent="0.3">
      <c r="A32" s="364" t="s">
        <v>137</v>
      </c>
      <c r="B32" s="365" t="s">
        <v>229</v>
      </c>
      <c r="C32" s="365" t="s">
        <v>206</v>
      </c>
      <c r="D32" s="366"/>
      <c r="E32" s="367">
        <v>20098.259999999998</v>
      </c>
      <c r="F32" s="367">
        <v>20098.259999999998</v>
      </c>
      <c r="G32" s="367">
        <v>20098.259999999998</v>
      </c>
      <c r="H32" s="292"/>
      <c r="I32" s="368">
        <v>45</v>
      </c>
      <c r="J32" s="368">
        <v>45</v>
      </c>
      <c r="K32" s="368">
        <v>42</v>
      </c>
      <c r="L32" s="366"/>
      <c r="M32" s="365" t="s">
        <v>207</v>
      </c>
      <c r="N32" s="293"/>
      <c r="O32" s="365" t="s">
        <v>208</v>
      </c>
      <c r="P32" s="369"/>
      <c r="Q32" s="367">
        <f t="shared" si="1"/>
        <v>904421.7</v>
      </c>
      <c r="R32" s="367">
        <f t="shared" si="1"/>
        <v>904421.7</v>
      </c>
      <c r="S32" s="367">
        <f t="shared" si="1"/>
        <v>844126.91999999993</v>
      </c>
      <c r="T32" s="367">
        <f t="shared" si="2"/>
        <v>2652970.3199999998</v>
      </c>
    </row>
    <row r="33" spans="1:20" x14ac:dyDescent="0.3">
      <c r="A33" s="364" t="s">
        <v>137</v>
      </c>
      <c r="B33" s="365" t="s">
        <v>230</v>
      </c>
      <c r="C33" s="365" t="s">
        <v>206</v>
      </c>
      <c r="D33" s="366"/>
      <c r="E33" s="367">
        <v>21187.11</v>
      </c>
      <c r="F33" s="367">
        <v>21187.11</v>
      </c>
      <c r="G33" s="367">
        <v>21187.11</v>
      </c>
      <c r="H33" s="292"/>
      <c r="I33" s="368">
        <v>94</v>
      </c>
      <c r="J33" s="368">
        <v>95</v>
      </c>
      <c r="K33" s="368">
        <v>99</v>
      </c>
      <c r="L33" s="366"/>
      <c r="M33" s="365" t="s">
        <v>207</v>
      </c>
      <c r="N33" s="293"/>
      <c r="O33" s="365" t="s">
        <v>208</v>
      </c>
      <c r="P33" s="369"/>
      <c r="Q33" s="367">
        <f t="shared" si="1"/>
        <v>1991588.34</v>
      </c>
      <c r="R33" s="367">
        <f t="shared" si="1"/>
        <v>2012775.45</v>
      </c>
      <c r="S33" s="367">
        <f t="shared" si="1"/>
        <v>2097523.89</v>
      </c>
      <c r="T33" s="367">
        <f t="shared" si="2"/>
        <v>6101887.6799999997</v>
      </c>
    </row>
    <row r="34" spans="1:20" x14ac:dyDescent="0.3">
      <c r="A34" s="364" t="s">
        <v>137</v>
      </c>
      <c r="B34" s="365" t="s">
        <v>231</v>
      </c>
      <c r="C34" s="365" t="s">
        <v>206</v>
      </c>
      <c r="D34" s="366"/>
      <c r="E34" s="367">
        <v>23654.86</v>
      </c>
      <c r="F34" s="367">
        <v>23654.86</v>
      </c>
      <c r="G34" s="367">
        <v>23654.86</v>
      </c>
      <c r="H34" s="292"/>
      <c r="I34" s="368">
        <v>89</v>
      </c>
      <c r="J34" s="368">
        <v>87</v>
      </c>
      <c r="K34" s="368">
        <v>88</v>
      </c>
      <c r="L34" s="366"/>
      <c r="M34" s="365" t="s">
        <v>207</v>
      </c>
      <c r="N34" s="293"/>
      <c r="O34" s="365" t="s">
        <v>208</v>
      </c>
      <c r="P34" s="369"/>
      <c r="Q34" s="367">
        <f t="shared" si="1"/>
        <v>2105282.54</v>
      </c>
      <c r="R34" s="367">
        <f t="shared" si="1"/>
        <v>2057972.82</v>
      </c>
      <c r="S34" s="367">
        <f t="shared" si="1"/>
        <v>2081627.6800000002</v>
      </c>
      <c r="T34" s="367">
        <f t="shared" si="2"/>
        <v>6244883.040000001</v>
      </c>
    </row>
    <row r="35" spans="1:20" x14ac:dyDescent="0.3">
      <c r="A35" s="364" t="s">
        <v>137</v>
      </c>
      <c r="B35" s="365" t="s">
        <v>232</v>
      </c>
      <c r="C35" s="365" t="s">
        <v>206</v>
      </c>
      <c r="D35" s="366"/>
      <c r="E35" s="367">
        <v>7750.93</v>
      </c>
      <c r="F35" s="367">
        <v>7750.93</v>
      </c>
      <c r="G35" s="367">
        <v>7750.93</v>
      </c>
      <c r="H35" s="292"/>
      <c r="I35" s="368">
        <v>4</v>
      </c>
      <c r="J35" s="368">
        <v>4</v>
      </c>
      <c r="K35" s="368">
        <v>4</v>
      </c>
      <c r="L35" s="366"/>
      <c r="M35" s="365" t="s">
        <v>207</v>
      </c>
      <c r="N35" s="293"/>
      <c r="O35" s="365" t="s">
        <v>208</v>
      </c>
      <c r="P35" s="369"/>
      <c r="Q35" s="367">
        <f t="shared" si="1"/>
        <v>31003.72</v>
      </c>
      <c r="R35" s="367">
        <f t="shared" si="1"/>
        <v>31003.72</v>
      </c>
      <c r="S35" s="367">
        <f t="shared" si="1"/>
        <v>31003.72</v>
      </c>
      <c r="T35" s="367">
        <f t="shared" si="2"/>
        <v>93011.16</v>
      </c>
    </row>
    <row r="36" spans="1:20" x14ac:dyDescent="0.3">
      <c r="A36" s="364" t="s">
        <v>137</v>
      </c>
      <c r="B36" s="365" t="s">
        <v>233</v>
      </c>
      <c r="C36" s="365" t="s">
        <v>206</v>
      </c>
      <c r="D36" s="366"/>
      <c r="E36" s="367">
        <v>9299.39</v>
      </c>
      <c r="F36" s="367">
        <v>9299.39</v>
      </c>
      <c r="G36" s="367">
        <v>9299.39</v>
      </c>
      <c r="H36" s="292"/>
      <c r="I36" s="368">
        <v>8</v>
      </c>
      <c r="J36" s="368">
        <v>8</v>
      </c>
      <c r="K36" s="368">
        <v>7</v>
      </c>
      <c r="L36" s="366"/>
      <c r="M36" s="365" t="s">
        <v>207</v>
      </c>
      <c r="N36" s="293"/>
      <c r="O36" s="365" t="s">
        <v>208</v>
      </c>
      <c r="P36" s="369"/>
      <c r="Q36" s="367">
        <f t="shared" si="1"/>
        <v>74395.12</v>
      </c>
      <c r="R36" s="367">
        <f t="shared" si="1"/>
        <v>74395.12</v>
      </c>
      <c r="S36" s="367">
        <f t="shared" si="1"/>
        <v>65095.729999999996</v>
      </c>
      <c r="T36" s="367">
        <f t="shared" si="2"/>
        <v>213885.96999999997</v>
      </c>
    </row>
    <row r="37" spans="1:20" x14ac:dyDescent="0.3">
      <c r="A37" s="364" t="s">
        <v>137</v>
      </c>
      <c r="B37" s="365" t="s">
        <v>234</v>
      </c>
      <c r="C37" s="365" t="s">
        <v>206</v>
      </c>
      <c r="D37" s="366"/>
      <c r="E37" s="367">
        <v>10049.15</v>
      </c>
      <c r="F37" s="367">
        <v>10049.15</v>
      </c>
      <c r="G37" s="367">
        <v>10049.15</v>
      </c>
      <c r="H37" s="292"/>
      <c r="I37" s="368">
        <v>12</v>
      </c>
      <c r="J37" s="368">
        <v>12</v>
      </c>
      <c r="K37" s="368">
        <v>11</v>
      </c>
      <c r="L37" s="366"/>
      <c r="M37" s="365" t="s">
        <v>207</v>
      </c>
      <c r="N37" s="293"/>
      <c r="O37" s="365" t="s">
        <v>208</v>
      </c>
      <c r="P37" s="369"/>
      <c r="Q37" s="367">
        <f t="shared" si="1"/>
        <v>120589.79999999999</v>
      </c>
      <c r="R37" s="367">
        <f t="shared" si="1"/>
        <v>120589.79999999999</v>
      </c>
      <c r="S37" s="367">
        <f t="shared" si="1"/>
        <v>110540.65</v>
      </c>
      <c r="T37" s="367">
        <f t="shared" si="2"/>
        <v>351720.25</v>
      </c>
    </row>
    <row r="38" spans="1:20" x14ac:dyDescent="0.3">
      <c r="A38" s="364" t="s">
        <v>137</v>
      </c>
      <c r="B38" s="365" t="s">
        <v>235</v>
      </c>
      <c r="C38" s="365" t="s">
        <v>206</v>
      </c>
      <c r="D38" s="366"/>
      <c r="E38" s="367">
        <v>10593.53</v>
      </c>
      <c r="F38" s="367">
        <v>10593.53</v>
      </c>
      <c r="G38" s="367">
        <v>10593.53</v>
      </c>
      <c r="H38" s="292"/>
      <c r="I38" s="368">
        <v>14</v>
      </c>
      <c r="J38" s="368">
        <v>15</v>
      </c>
      <c r="K38" s="368">
        <v>16</v>
      </c>
      <c r="L38" s="366"/>
      <c r="M38" s="365" t="s">
        <v>207</v>
      </c>
      <c r="N38" s="293"/>
      <c r="O38" s="365" t="s">
        <v>208</v>
      </c>
      <c r="P38" s="369"/>
      <c r="Q38" s="367">
        <f t="shared" si="1"/>
        <v>148309.42000000001</v>
      </c>
      <c r="R38" s="367">
        <f t="shared" si="1"/>
        <v>158902.95000000001</v>
      </c>
      <c r="S38" s="367">
        <f t="shared" si="1"/>
        <v>169496.48</v>
      </c>
      <c r="T38" s="367">
        <f t="shared" si="2"/>
        <v>476708.85</v>
      </c>
    </row>
    <row r="39" spans="1:20" x14ac:dyDescent="0.3">
      <c r="A39" s="364" t="s">
        <v>137</v>
      </c>
      <c r="B39" s="365" t="s">
        <v>236</v>
      </c>
      <c r="C39" s="365" t="s">
        <v>206</v>
      </c>
      <c r="D39" s="366"/>
      <c r="E39" s="367">
        <v>11827.43</v>
      </c>
      <c r="F39" s="367">
        <v>11827.43</v>
      </c>
      <c r="G39" s="367">
        <v>11827.43</v>
      </c>
      <c r="H39" s="292"/>
      <c r="I39" s="368">
        <v>6</v>
      </c>
      <c r="J39" s="368">
        <v>6</v>
      </c>
      <c r="K39" s="368">
        <v>6</v>
      </c>
      <c r="L39" s="366"/>
      <c r="M39" s="365" t="s">
        <v>207</v>
      </c>
      <c r="N39" s="293"/>
      <c r="O39" s="365" t="s">
        <v>208</v>
      </c>
      <c r="P39" s="369"/>
      <c r="Q39" s="367">
        <f t="shared" si="1"/>
        <v>70964.58</v>
      </c>
      <c r="R39" s="367">
        <f t="shared" si="1"/>
        <v>70964.58</v>
      </c>
      <c r="S39" s="367">
        <f t="shared" si="1"/>
        <v>70964.58</v>
      </c>
      <c r="T39" s="367">
        <f t="shared" si="2"/>
        <v>212893.74</v>
      </c>
    </row>
    <row r="40" spans="1:20" x14ac:dyDescent="0.3">
      <c r="A40" s="364" t="s">
        <v>137</v>
      </c>
      <c r="B40" s="365" t="s">
        <v>237</v>
      </c>
      <c r="C40" s="365" t="s">
        <v>206</v>
      </c>
      <c r="D40" s="366"/>
      <c r="E40" s="367">
        <v>23961.29</v>
      </c>
      <c r="F40" s="367">
        <v>23961.29</v>
      </c>
      <c r="G40" s="367">
        <v>23961.29</v>
      </c>
      <c r="H40" s="292"/>
      <c r="I40" s="368">
        <v>1</v>
      </c>
      <c r="J40" s="368">
        <v>1</v>
      </c>
      <c r="K40" s="368">
        <v>1</v>
      </c>
      <c r="L40" s="366"/>
      <c r="M40" s="365" t="s">
        <v>430</v>
      </c>
      <c r="N40" s="293"/>
      <c r="O40" s="365" t="s">
        <v>208</v>
      </c>
      <c r="P40" s="369"/>
      <c r="Q40" s="367">
        <f t="shared" si="1"/>
        <v>23961.29</v>
      </c>
      <c r="R40" s="367">
        <f t="shared" si="1"/>
        <v>23961.29</v>
      </c>
      <c r="S40" s="367">
        <f t="shared" si="1"/>
        <v>23961.29</v>
      </c>
      <c r="T40" s="367">
        <f t="shared" si="2"/>
        <v>71883.87</v>
      </c>
    </row>
    <row r="41" spans="1:20" x14ac:dyDescent="0.3">
      <c r="A41" s="364" t="s">
        <v>137</v>
      </c>
      <c r="B41" s="365" t="s">
        <v>238</v>
      </c>
      <c r="C41" s="365" t="s">
        <v>206</v>
      </c>
      <c r="D41" s="366"/>
      <c r="E41" s="367">
        <v>27742.35</v>
      </c>
      <c r="F41" s="367">
        <v>27742.35</v>
      </c>
      <c r="G41" s="367">
        <v>27742.35</v>
      </c>
      <c r="H41" s="292"/>
      <c r="I41" s="368">
        <v>24</v>
      </c>
      <c r="J41" s="368">
        <v>23</v>
      </c>
      <c r="K41" s="368">
        <v>22</v>
      </c>
      <c r="L41" s="366"/>
      <c r="M41" s="365" t="s">
        <v>430</v>
      </c>
      <c r="N41" s="293"/>
      <c r="O41" s="365" t="s">
        <v>208</v>
      </c>
      <c r="P41" s="369"/>
      <c r="Q41" s="367">
        <f t="shared" si="1"/>
        <v>665816.39999999991</v>
      </c>
      <c r="R41" s="367">
        <f t="shared" si="1"/>
        <v>638074.04999999993</v>
      </c>
      <c r="S41" s="367">
        <f t="shared" si="1"/>
        <v>610331.69999999995</v>
      </c>
      <c r="T41" s="367">
        <f t="shared" si="2"/>
        <v>1914222.1499999997</v>
      </c>
    </row>
    <row r="42" spans="1:20" x14ac:dyDescent="0.3">
      <c r="A42" s="364" t="s">
        <v>137</v>
      </c>
      <c r="B42" s="365" t="s">
        <v>239</v>
      </c>
      <c r="C42" s="365" t="s">
        <v>206</v>
      </c>
      <c r="D42" s="366"/>
      <c r="E42" s="367">
        <v>32781.910000000003</v>
      </c>
      <c r="F42" s="367">
        <v>32781.910000000003</v>
      </c>
      <c r="G42" s="367">
        <v>32781.910000000003</v>
      </c>
      <c r="H42" s="292"/>
      <c r="I42" s="368">
        <v>23</v>
      </c>
      <c r="J42" s="368">
        <v>23</v>
      </c>
      <c r="K42" s="368">
        <v>24</v>
      </c>
      <c r="L42" s="366"/>
      <c r="M42" s="365" t="s">
        <v>430</v>
      </c>
      <c r="N42" s="293"/>
      <c r="O42" s="365" t="s">
        <v>208</v>
      </c>
      <c r="P42" s="369"/>
      <c r="Q42" s="367">
        <f t="shared" si="1"/>
        <v>753983.93</v>
      </c>
      <c r="R42" s="367">
        <f t="shared" si="1"/>
        <v>753983.93</v>
      </c>
      <c r="S42" s="367">
        <f t="shared" si="1"/>
        <v>786765.84000000008</v>
      </c>
      <c r="T42" s="367">
        <f t="shared" si="2"/>
        <v>2294733.7000000002</v>
      </c>
    </row>
    <row r="43" spans="1:20" x14ac:dyDescent="0.3">
      <c r="A43" s="364" t="s">
        <v>137</v>
      </c>
      <c r="B43" s="365" t="s">
        <v>240</v>
      </c>
      <c r="C43" s="365" t="s">
        <v>206</v>
      </c>
      <c r="D43" s="366"/>
      <c r="E43" s="367">
        <v>37826.99</v>
      </c>
      <c r="F43" s="367">
        <v>37826.99</v>
      </c>
      <c r="G43" s="367">
        <v>37826.99</v>
      </c>
      <c r="H43" s="292"/>
      <c r="I43" s="368">
        <v>94</v>
      </c>
      <c r="J43" s="368">
        <v>93</v>
      </c>
      <c r="K43" s="368">
        <v>92</v>
      </c>
      <c r="L43" s="366"/>
      <c r="M43" s="365" t="s">
        <v>430</v>
      </c>
      <c r="N43" s="293"/>
      <c r="O43" s="365" t="s">
        <v>208</v>
      </c>
      <c r="P43" s="369"/>
      <c r="Q43" s="367">
        <f t="shared" si="1"/>
        <v>3555737.0599999996</v>
      </c>
      <c r="R43" s="367">
        <f t="shared" si="1"/>
        <v>3517910.07</v>
      </c>
      <c r="S43" s="367">
        <f t="shared" si="1"/>
        <v>3480083.0799999996</v>
      </c>
      <c r="T43" s="367">
        <f t="shared" si="2"/>
        <v>10553730.209999999</v>
      </c>
    </row>
    <row r="44" spans="1:20" x14ac:dyDescent="0.3">
      <c r="A44" s="364" t="s">
        <v>137</v>
      </c>
      <c r="B44" s="365" t="s">
        <v>241</v>
      </c>
      <c r="C44" s="365" t="s">
        <v>206</v>
      </c>
      <c r="D44" s="366"/>
      <c r="E44" s="367">
        <v>13871.16</v>
      </c>
      <c r="F44" s="367">
        <v>13871.16</v>
      </c>
      <c r="G44" s="367">
        <v>13871.16</v>
      </c>
      <c r="H44" s="292"/>
      <c r="I44" s="368">
        <v>1</v>
      </c>
      <c r="J44" s="368">
        <v>1</v>
      </c>
      <c r="K44" s="368">
        <v>1</v>
      </c>
      <c r="L44" s="366"/>
      <c r="M44" s="365" t="s">
        <v>430</v>
      </c>
      <c r="N44" s="293"/>
      <c r="O44" s="365" t="s">
        <v>208</v>
      </c>
      <c r="P44" s="369"/>
      <c r="Q44" s="367">
        <f t="shared" si="1"/>
        <v>13871.16</v>
      </c>
      <c r="R44" s="367">
        <f t="shared" si="1"/>
        <v>13871.16</v>
      </c>
      <c r="S44" s="367">
        <f t="shared" si="1"/>
        <v>13871.16</v>
      </c>
      <c r="T44" s="367">
        <f t="shared" si="2"/>
        <v>41613.479999999996</v>
      </c>
    </row>
    <row r="45" spans="1:20" x14ac:dyDescent="0.3">
      <c r="A45" s="364" t="s">
        <v>137</v>
      </c>
      <c r="B45" s="365" t="s">
        <v>242</v>
      </c>
      <c r="C45" s="365" t="s">
        <v>206</v>
      </c>
      <c r="D45" s="366"/>
      <c r="E45" s="367">
        <v>15501.83</v>
      </c>
      <c r="F45" s="367">
        <v>15501.83</v>
      </c>
      <c r="G45" s="367">
        <v>15501.83</v>
      </c>
      <c r="H45" s="292"/>
      <c r="I45" s="368">
        <v>2</v>
      </c>
      <c r="J45" s="368">
        <v>2</v>
      </c>
      <c r="K45" s="368">
        <v>2</v>
      </c>
      <c r="L45" s="366"/>
      <c r="M45" s="365" t="s">
        <v>430</v>
      </c>
      <c r="N45" s="293"/>
      <c r="O45" s="365" t="s">
        <v>208</v>
      </c>
      <c r="P45" s="369"/>
      <c r="Q45" s="367">
        <f t="shared" si="1"/>
        <v>31003.66</v>
      </c>
      <c r="R45" s="367">
        <f t="shared" si="1"/>
        <v>31003.66</v>
      </c>
      <c r="S45" s="367">
        <f t="shared" si="1"/>
        <v>31003.66</v>
      </c>
      <c r="T45" s="367">
        <f t="shared" si="2"/>
        <v>93010.98</v>
      </c>
    </row>
    <row r="46" spans="1:20" x14ac:dyDescent="0.3">
      <c r="A46" s="364" t="s">
        <v>137</v>
      </c>
      <c r="B46" s="365" t="s">
        <v>243</v>
      </c>
      <c r="C46" s="365" t="s">
        <v>206</v>
      </c>
      <c r="D46" s="366"/>
      <c r="E46" s="367">
        <v>18598.830000000002</v>
      </c>
      <c r="F46" s="367">
        <v>18598.830000000002</v>
      </c>
      <c r="G46" s="367">
        <v>18598.830000000002</v>
      </c>
      <c r="H46" s="292"/>
      <c r="I46" s="368">
        <v>5</v>
      </c>
      <c r="J46" s="368">
        <v>4</v>
      </c>
      <c r="K46" s="368">
        <v>4</v>
      </c>
      <c r="L46" s="366"/>
      <c r="M46" s="365" t="s">
        <v>430</v>
      </c>
      <c r="N46" s="293"/>
      <c r="O46" s="365" t="s">
        <v>208</v>
      </c>
      <c r="P46" s="369"/>
      <c r="Q46" s="367">
        <f t="shared" si="1"/>
        <v>92994.150000000009</v>
      </c>
      <c r="R46" s="367">
        <f t="shared" si="1"/>
        <v>74395.320000000007</v>
      </c>
      <c r="S46" s="367">
        <f t="shared" si="1"/>
        <v>74395.320000000007</v>
      </c>
      <c r="T46" s="367">
        <f t="shared" si="2"/>
        <v>241784.79000000004</v>
      </c>
    </row>
    <row r="47" spans="1:20" x14ac:dyDescent="0.3">
      <c r="A47" s="364" t="s">
        <v>137</v>
      </c>
      <c r="B47" s="365" t="s">
        <v>244</v>
      </c>
      <c r="C47" s="365" t="s">
        <v>206</v>
      </c>
      <c r="D47" s="366"/>
      <c r="E47" s="367">
        <v>20098.259999999998</v>
      </c>
      <c r="F47" s="367">
        <v>20098.259999999998</v>
      </c>
      <c r="G47" s="367">
        <v>20098.259999999998</v>
      </c>
      <c r="H47" s="292"/>
      <c r="I47" s="368">
        <v>7</v>
      </c>
      <c r="J47" s="368">
        <v>7</v>
      </c>
      <c r="K47" s="368">
        <v>7</v>
      </c>
      <c r="L47" s="366"/>
      <c r="M47" s="365" t="s">
        <v>430</v>
      </c>
      <c r="N47" s="293"/>
      <c r="O47" s="365" t="s">
        <v>208</v>
      </c>
      <c r="P47" s="369"/>
      <c r="Q47" s="367">
        <f t="shared" si="1"/>
        <v>140687.81999999998</v>
      </c>
      <c r="R47" s="367">
        <f t="shared" si="1"/>
        <v>140687.81999999998</v>
      </c>
      <c r="S47" s="367">
        <f t="shared" si="1"/>
        <v>140687.81999999998</v>
      </c>
      <c r="T47" s="367">
        <f t="shared" si="2"/>
        <v>422063.45999999996</v>
      </c>
    </row>
    <row r="48" spans="1:20" x14ac:dyDescent="0.3">
      <c r="A48" s="364" t="s">
        <v>137</v>
      </c>
      <c r="B48" s="365" t="s">
        <v>245</v>
      </c>
      <c r="C48" s="365" t="s">
        <v>206</v>
      </c>
      <c r="D48" s="366"/>
      <c r="E48" s="367">
        <v>21187.11</v>
      </c>
      <c r="F48" s="367">
        <v>21187.11</v>
      </c>
      <c r="G48" s="367">
        <v>21187.11</v>
      </c>
      <c r="H48" s="292"/>
      <c r="I48" s="368">
        <v>4</v>
      </c>
      <c r="J48" s="368">
        <v>4</v>
      </c>
      <c r="K48" s="368">
        <v>4</v>
      </c>
      <c r="L48" s="366"/>
      <c r="M48" s="365" t="s">
        <v>430</v>
      </c>
      <c r="N48" s="293"/>
      <c r="O48" s="365" t="s">
        <v>208</v>
      </c>
      <c r="P48" s="369"/>
      <c r="Q48" s="367">
        <f t="shared" si="1"/>
        <v>84748.44</v>
      </c>
      <c r="R48" s="367">
        <f t="shared" si="1"/>
        <v>84748.44</v>
      </c>
      <c r="S48" s="367">
        <f t="shared" si="1"/>
        <v>84748.44</v>
      </c>
      <c r="T48" s="367">
        <f t="shared" si="2"/>
        <v>254245.32</v>
      </c>
    </row>
    <row r="49" spans="1:20" x14ac:dyDescent="0.3">
      <c r="A49" s="364" t="s">
        <v>137</v>
      </c>
      <c r="B49" s="365" t="s">
        <v>246</v>
      </c>
      <c r="C49" s="365" t="s">
        <v>206</v>
      </c>
      <c r="D49" s="366"/>
      <c r="E49" s="367">
        <v>23654.86</v>
      </c>
      <c r="F49" s="367">
        <v>23654.86</v>
      </c>
      <c r="G49" s="367">
        <v>23654.86</v>
      </c>
      <c r="H49" s="292"/>
      <c r="I49" s="368">
        <v>20</v>
      </c>
      <c r="J49" s="368">
        <v>19</v>
      </c>
      <c r="K49" s="368">
        <v>19</v>
      </c>
      <c r="L49" s="366"/>
      <c r="M49" s="365" t="s">
        <v>430</v>
      </c>
      <c r="N49" s="293"/>
      <c r="O49" s="365" t="s">
        <v>208</v>
      </c>
      <c r="P49" s="369"/>
      <c r="Q49" s="367">
        <f t="shared" si="1"/>
        <v>473097.2</v>
      </c>
      <c r="R49" s="367">
        <f t="shared" si="1"/>
        <v>449442.34</v>
      </c>
      <c r="S49" s="367">
        <f t="shared" si="1"/>
        <v>449442.34</v>
      </c>
      <c r="T49" s="367">
        <f t="shared" si="2"/>
        <v>1371981.8800000001</v>
      </c>
    </row>
    <row r="50" spans="1:20" x14ac:dyDescent="0.3">
      <c r="A50" s="364" t="s">
        <v>137</v>
      </c>
      <c r="B50" s="365" t="s">
        <v>367</v>
      </c>
      <c r="C50" s="370" t="s">
        <v>247</v>
      </c>
      <c r="D50" s="366"/>
      <c r="E50" s="371">
        <v>10964.36</v>
      </c>
      <c r="F50" s="371">
        <v>10964.36</v>
      </c>
      <c r="G50" s="371">
        <v>10964.36</v>
      </c>
      <c r="H50" s="292"/>
      <c r="I50" s="368">
        <v>1</v>
      </c>
      <c r="J50" s="368">
        <v>1</v>
      </c>
      <c r="K50" s="368">
        <v>1</v>
      </c>
      <c r="L50" s="366"/>
      <c r="M50" s="370" t="s">
        <v>248</v>
      </c>
      <c r="N50" s="293"/>
      <c r="O50" s="370" t="s">
        <v>208</v>
      </c>
      <c r="P50" s="369"/>
      <c r="Q50" s="367">
        <f t="shared" si="1"/>
        <v>10964.36</v>
      </c>
      <c r="R50" s="367">
        <f t="shared" si="1"/>
        <v>10964.36</v>
      </c>
      <c r="S50" s="367">
        <f t="shared" si="1"/>
        <v>10964.36</v>
      </c>
      <c r="T50" s="372">
        <f>SUM(Q50:S50)</f>
        <v>32893.08</v>
      </c>
    </row>
    <row r="51" spans="1:20" x14ac:dyDescent="0.3">
      <c r="A51" s="364" t="s">
        <v>137</v>
      </c>
      <c r="B51" s="365" t="s">
        <v>368</v>
      </c>
      <c r="C51" s="370" t="s">
        <v>247</v>
      </c>
      <c r="D51" s="366"/>
      <c r="E51" s="371">
        <v>11668.66</v>
      </c>
      <c r="F51" s="371">
        <v>11668.66</v>
      </c>
      <c r="G51" s="371">
        <v>11668.66</v>
      </c>
      <c r="H51" s="292"/>
      <c r="I51" s="368">
        <v>1</v>
      </c>
      <c r="J51" s="368">
        <v>1</v>
      </c>
      <c r="K51" s="368">
        <v>1</v>
      </c>
      <c r="L51" s="366"/>
      <c r="M51" s="370" t="s">
        <v>248</v>
      </c>
      <c r="N51" s="293"/>
      <c r="O51" s="370" t="s">
        <v>208</v>
      </c>
      <c r="P51" s="369"/>
      <c r="Q51" s="367">
        <f t="shared" si="1"/>
        <v>11668.66</v>
      </c>
      <c r="R51" s="367">
        <f t="shared" si="1"/>
        <v>11668.66</v>
      </c>
      <c r="S51" s="367">
        <f t="shared" si="1"/>
        <v>11668.66</v>
      </c>
      <c r="T51" s="372">
        <f t="shared" ref="T51:T114" si="3">SUM(Q51:S51)</f>
        <v>35005.979999999996</v>
      </c>
    </row>
    <row r="52" spans="1:20" x14ac:dyDescent="0.3">
      <c r="A52" s="364" t="s">
        <v>137</v>
      </c>
      <c r="B52" s="365" t="s">
        <v>249</v>
      </c>
      <c r="C52" s="370" t="s">
        <v>247</v>
      </c>
      <c r="D52" s="366"/>
      <c r="E52" s="371">
        <v>11668.66</v>
      </c>
      <c r="F52" s="371">
        <v>11668.66</v>
      </c>
      <c r="G52" s="371">
        <v>11668.66</v>
      </c>
      <c r="H52" s="292"/>
      <c r="I52" s="368">
        <v>2</v>
      </c>
      <c r="J52" s="368">
        <v>2</v>
      </c>
      <c r="K52" s="368">
        <v>2</v>
      </c>
      <c r="L52" s="366"/>
      <c r="M52" s="370" t="s">
        <v>248</v>
      </c>
      <c r="N52" s="293"/>
      <c r="O52" s="370" t="s">
        <v>208</v>
      </c>
      <c r="P52" s="369"/>
      <c r="Q52" s="367">
        <f t="shared" ref="Q52:S115" si="4">+E52*I52</f>
        <v>23337.32</v>
      </c>
      <c r="R52" s="367">
        <f t="shared" si="4"/>
        <v>23337.32</v>
      </c>
      <c r="S52" s="367">
        <f t="shared" si="4"/>
        <v>23337.32</v>
      </c>
      <c r="T52" s="372">
        <f t="shared" si="3"/>
        <v>70011.959999999992</v>
      </c>
    </row>
    <row r="53" spans="1:20" x14ac:dyDescent="0.3">
      <c r="A53" s="364" t="s">
        <v>137</v>
      </c>
      <c r="B53" s="365" t="s">
        <v>250</v>
      </c>
      <c r="C53" s="370" t="s">
        <v>247</v>
      </c>
      <c r="D53" s="366"/>
      <c r="E53" s="371">
        <v>12389.88</v>
      </c>
      <c r="F53" s="371">
        <v>12389.88</v>
      </c>
      <c r="G53" s="371">
        <v>12389.88</v>
      </c>
      <c r="H53" s="292"/>
      <c r="I53" s="368">
        <v>1</v>
      </c>
      <c r="J53" s="368">
        <v>1</v>
      </c>
      <c r="K53" s="368">
        <v>1</v>
      </c>
      <c r="L53" s="366"/>
      <c r="M53" s="370" t="s">
        <v>248</v>
      </c>
      <c r="N53" s="293"/>
      <c r="O53" s="370" t="s">
        <v>208</v>
      </c>
      <c r="P53" s="369"/>
      <c r="Q53" s="367">
        <f t="shared" si="4"/>
        <v>12389.88</v>
      </c>
      <c r="R53" s="367">
        <f t="shared" si="4"/>
        <v>12389.88</v>
      </c>
      <c r="S53" s="367">
        <f t="shared" si="4"/>
        <v>12389.88</v>
      </c>
      <c r="T53" s="372">
        <f t="shared" si="3"/>
        <v>37169.64</v>
      </c>
    </row>
    <row r="54" spans="1:20" x14ac:dyDescent="0.3">
      <c r="A54" s="364" t="s">
        <v>137</v>
      </c>
      <c r="B54" s="365" t="s">
        <v>251</v>
      </c>
      <c r="C54" s="370" t="s">
        <v>247</v>
      </c>
      <c r="D54" s="366"/>
      <c r="E54" s="371">
        <v>13183.85</v>
      </c>
      <c r="F54" s="371">
        <v>13183.85</v>
      </c>
      <c r="G54" s="371">
        <v>13183.85</v>
      </c>
      <c r="H54" s="292"/>
      <c r="I54" s="368">
        <v>6</v>
      </c>
      <c r="J54" s="368">
        <v>6</v>
      </c>
      <c r="K54" s="368">
        <v>6</v>
      </c>
      <c r="L54" s="366"/>
      <c r="M54" s="370" t="s">
        <v>248</v>
      </c>
      <c r="N54" s="293"/>
      <c r="O54" s="370" t="s">
        <v>208</v>
      </c>
      <c r="P54" s="369"/>
      <c r="Q54" s="367">
        <f t="shared" si="4"/>
        <v>79103.100000000006</v>
      </c>
      <c r="R54" s="367">
        <f t="shared" si="4"/>
        <v>79103.100000000006</v>
      </c>
      <c r="S54" s="367">
        <f t="shared" si="4"/>
        <v>79103.100000000006</v>
      </c>
      <c r="T54" s="372">
        <f t="shared" si="3"/>
        <v>237309.30000000002</v>
      </c>
    </row>
    <row r="55" spans="1:20" x14ac:dyDescent="0.3">
      <c r="A55" s="364" t="s">
        <v>137</v>
      </c>
      <c r="B55" s="365" t="s">
        <v>337</v>
      </c>
      <c r="C55" s="370" t="s">
        <v>247</v>
      </c>
      <c r="D55" s="366"/>
      <c r="E55" s="371">
        <v>12389.88</v>
      </c>
      <c r="F55" s="371">
        <v>12389.88</v>
      </c>
      <c r="G55" s="371">
        <v>12389.88</v>
      </c>
      <c r="H55" s="292"/>
      <c r="I55" s="368">
        <v>1</v>
      </c>
      <c r="J55" s="368">
        <v>1</v>
      </c>
      <c r="K55" s="368">
        <v>1</v>
      </c>
      <c r="L55" s="366"/>
      <c r="M55" s="370" t="s">
        <v>248</v>
      </c>
      <c r="N55" s="293"/>
      <c r="O55" s="370" t="s">
        <v>208</v>
      </c>
      <c r="P55" s="369"/>
      <c r="Q55" s="367">
        <f t="shared" si="4"/>
        <v>12389.88</v>
      </c>
      <c r="R55" s="367">
        <f t="shared" si="4"/>
        <v>12389.88</v>
      </c>
      <c r="S55" s="367">
        <f t="shared" si="4"/>
        <v>12389.88</v>
      </c>
      <c r="T55" s="372">
        <f t="shared" si="3"/>
        <v>37169.64</v>
      </c>
    </row>
    <row r="56" spans="1:20" x14ac:dyDescent="0.3">
      <c r="A56" s="364" t="s">
        <v>137</v>
      </c>
      <c r="B56" s="365" t="s">
        <v>252</v>
      </c>
      <c r="C56" s="370" t="s">
        <v>247</v>
      </c>
      <c r="D56" s="366"/>
      <c r="E56" s="371">
        <v>13183.85</v>
      </c>
      <c r="F56" s="371">
        <v>13183.85</v>
      </c>
      <c r="G56" s="371">
        <v>13183.85</v>
      </c>
      <c r="H56" s="292"/>
      <c r="I56" s="368">
        <v>3</v>
      </c>
      <c r="J56" s="368">
        <v>3</v>
      </c>
      <c r="K56" s="368">
        <v>3</v>
      </c>
      <c r="L56" s="366"/>
      <c r="M56" s="370" t="s">
        <v>248</v>
      </c>
      <c r="N56" s="293"/>
      <c r="O56" s="370" t="s">
        <v>208</v>
      </c>
      <c r="P56" s="369"/>
      <c r="Q56" s="367">
        <f t="shared" si="4"/>
        <v>39551.550000000003</v>
      </c>
      <c r="R56" s="367">
        <f t="shared" si="4"/>
        <v>39551.550000000003</v>
      </c>
      <c r="S56" s="367">
        <f t="shared" si="4"/>
        <v>39551.550000000003</v>
      </c>
      <c r="T56" s="372">
        <f t="shared" si="3"/>
        <v>118654.65000000001</v>
      </c>
    </row>
    <row r="57" spans="1:20" x14ac:dyDescent="0.3">
      <c r="A57" s="364" t="s">
        <v>137</v>
      </c>
      <c r="B57" s="365" t="s">
        <v>253</v>
      </c>
      <c r="C57" s="370" t="s">
        <v>247</v>
      </c>
      <c r="D57" s="366"/>
      <c r="E57" s="371">
        <v>13183.85</v>
      </c>
      <c r="F57" s="371">
        <v>13183.85</v>
      </c>
      <c r="G57" s="371">
        <v>13183.85</v>
      </c>
      <c r="H57" s="292"/>
      <c r="I57" s="368">
        <v>1</v>
      </c>
      <c r="J57" s="368">
        <v>1</v>
      </c>
      <c r="K57" s="368">
        <v>1</v>
      </c>
      <c r="L57" s="366"/>
      <c r="M57" s="370" t="s">
        <v>248</v>
      </c>
      <c r="N57" s="293"/>
      <c r="O57" s="370" t="s">
        <v>208</v>
      </c>
      <c r="P57" s="369"/>
      <c r="Q57" s="367">
        <f t="shared" si="4"/>
        <v>13183.85</v>
      </c>
      <c r="R57" s="367">
        <f t="shared" si="4"/>
        <v>13183.85</v>
      </c>
      <c r="S57" s="367">
        <f t="shared" si="4"/>
        <v>13183.85</v>
      </c>
      <c r="T57" s="372">
        <f t="shared" si="3"/>
        <v>39551.550000000003</v>
      </c>
    </row>
    <row r="58" spans="1:20" x14ac:dyDescent="0.3">
      <c r="A58" s="364" t="s">
        <v>137</v>
      </c>
      <c r="B58" s="365" t="s">
        <v>254</v>
      </c>
      <c r="C58" s="370" t="s">
        <v>247</v>
      </c>
      <c r="D58" s="366"/>
      <c r="E58" s="371">
        <v>13183.85</v>
      </c>
      <c r="F58" s="371">
        <v>13183.85</v>
      </c>
      <c r="G58" s="371">
        <v>13183.85</v>
      </c>
      <c r="H58" s="292"/>
      <c r="I58" s="368">
        <v>1</v>
      </c>
      <c r="J58" s="368">
        <v>1</v>
      </c>
      <c r="K58" s="368">
        <v>1</v>
      </c>
      <c r="L58" s="366"/>
      <c r="M58" s="370" t="s">
        <v>248</v>
      </c>
      <c r="N58" s="293"/>
      <c r="O58" s="370" t="s">
        <v>208</v>
      </c>
      <c r="P58" s="369"/>
      <c r="Q58" s="367">
        <f t="shared" si="4"/>
        <v>13183.85</v>
      </c>
      <c r="R58" s="367">
        <f t="shared" si="4"/>
        <v>13183.85</v>
      </c>
      <c r="S58" s="367">
        <f t="shared" si="4"/>
        <v>13183.85</v>
      </c>
      <c r="T58" s="372">
        <f t="shared" si="3"/>
        <v>39551.550000000003</v>
      </c>
    </row>
    <row r="59" spans="1:20" x14ac:dyDescent="0.3">
      <c r="A59" s="364" t="s">
        <v>137</v>
      </c>
      <c r="B59" s="365" t="s">
        <v>255</v>
      </c>
      <c r="C59" s="370" t="s">
        <v>247</v>
      </c>
      <c r="D59" s="366"/>
      <c r="E59" s="371">
        <v>13752.71</v>
      </c>
      <c r="F59" s="371">
        <v>13752.71</v>
      </c>
      <c r="G59" s="371">
        <v>13752.71</v>
      </c>
      <c r="H59" s="292"/>
      <c r="I59" s="368">
        <v>44</v>
      </c>
      <c r="J59" s="368">
        <v>44</v>
      </c>
      <c r="K59" s="368">
        <v>43</v>
      </c>
      <c r="L59" s="366"/>
      <c r="M59" s="370" t="s">
        <v>248</v>
      </c>
      <c r="N59" s="293"/>
      <c r="O59" s="370" t="s">
        <v>208</v>
      </c>
      <c r="P59" s="369"/>
      <c r="Q59" s="367">
        <f t="shared" si="4"/>
        <v>605119.24</v>
      </c>
      <c r="R59" s="367">
        <f t="shared" si="4"/>
        <v>605119.24</v>
      </c>
      <c r="S59" s="367">
        <f t="shared" si="4"/>
        <v>591366.52999999991</v>
      </c>
      <c r="T59" s="373">
        <f t="shared" si="3"/>
        <v>1801605.0099999998</v>
      </c>
    </row>
    <row r="60" spans="1:20" x14ac:dyDescent="0.3">
      <c r="A60" s="364" t="s">
        <v>137</v>
      </c>
      <c r="B60" s="365" t="s">
        <v>256</v>
      </c>
      <c r="C60" s="370" t="s">
        <v>247</v>
      </c>
      <c r="D60" s="366"/>
      <c r="E60" s="371">
        <v>14635.91</v>
      </c>
      <c r="F60" s="371">
        <v>14635.91</v>
      </c>
      <c r="G60" s="371">
        <v>14635.91</v>
      </c>
      <c r="H60" s="292"/>
      <c r="I60" s="368">
        <v>39</v>
      </c>
      <c r="J60" s="368">
        <v>39</v>
      </c>
      <c r="K60" s="368">
        <v>39</v>
      </c>
      <c r="L60" s="366"/>
      <c r="M60" s="370" t="s">
        <v>248</v>
      </c>
      <c r="N60" s="293"/>
      <c r="O60" s="370" t="s">
        <v>208</v>
      </c>
      <c r="P60" s="369"/>
      <c r="Q60" s="367">
        <f t="shared" si="4"/>
        <v>570800.49</v>
      </c>
      <c r="R60" s="367">
        <f t="shared" si="4"/>
        <v>570800.49</v>
      </c>
      <c r="S60" s="367">
        <f t="shared" si="4"/>
        <v>570800.49</v>
      </c>
      <c r="T60" s="372">
        <f t="shared" si="3"/>
        <v>1712401.47</v>
      </c>
    </row>
    <row r="61" spans="1:20" x14ac:dyDescent="0.3">
      <c r="A61" s="364" t="s">
        <v>137</v>
      </c>
      <c r="B61" s="365" t="s">
        <v>431</v>
      </c>
      <c r="C61" s="370" t="s">
        <v>247</v>
      </c>
      <c r="D61" s="366"/>
      <c r="E61" s="371">
        <v>14635.91</v>
      </c>
      <c r="F61" s="371">
        <v>14635.91</v>
      </c>
      <c r="G61" s="371">
        <v>14635.91</v>
      </c>
      <c r="H61" s="292"/>
      <c r="I61" s="368">
        <v>1</v>
      </c>
      <c r="J61" s="368">
        <v>1</v>
      </c>
      <c r="K61" s="368">
        <v>1</v>
      </c>
      <c r="L61" s="366"/>
      <c r="M61" s="370" t="s">
        <v>248</v>
      </c>
      <c r="N61" s="293"/>
      <c r="O61" s="370" t="s">
        <v>208</v>
      </c>
      <c r="P61" s="369"/>
      <c r="Q61" s="367">
        <f t="shared" si="4"/>
        <v>14635.91</v>
      </c>
      <c r="R61" s="367">
        <f t="shared" si="4"/>
        <v>14635.91</v>
      </c>
      <c r="S61" s="367">
        <f t="shared" si="4"/>
        <v>14635.91</v>
      </c>
      <c r="T61" s="372">
        <f t="shared" si="3"/>
        <v>43907.729999999996</v>
      </c>
    </row>
    <row r="62" spans="1:20" x14ac:dyDescent="0.3">
      <c r="A62" s="364" t="s">
        <v>137</v>
      </c>
      <c r="B62" s="365" t="s">
        <v>257</v>
      </c>
      <c r="C62" s="370" t="s">
        <v>247</v>
      </c>
      <c r="D62" s="366"/>
      <c r="E62" s="371">
        <v>13752.71</v>
      </c>
      <c r="F62" s="371">
        <v>13752.71</v>
      </c>
      <c r="G62" s="371">
        <v>13752.71</v>
      </c>
      <c r="H62" s="292"/>
      <c r="I62" s="368">
        <v>4</v>
      </c>
      <c r="J62" s="368">
        <v>3</v>
      </c>
      <c r="K62" s="368">
        <v>3</v>
      </c>
      <c r="L62" s="366"/>
      <c r="M62" s="370" t="s">
        <v>248</v>
      </c>
      <c r="N62" s="293"/>
      <c r="O62" s="370" t="s">
        <v>208</v>
      </c>
      <c r="P62" s="369"/>
      <c r="Q62" s="367">
        <f t="shared" si="4"/>
        <v>55010.84</v>
      </c>
      <c r="R62" s="367">
        <f t="shared" si="4"/>
        <v>41258.129999999997</v>
      </c>
      <c r="S62" s="367">
        <f t="shared" si="4"/>
        <v>41258.129999999997</v>
      </c>
      <c r="T62" s="372">
        <f t="shared" si="3"/>
        <v>137527.1</v>
      </c>
    </row>
    <row r="63" spans="1:20" x14ac:dyDescent="0.3">
      <c r="A63" s="364" t="s">
        <v>137</v>
      </c>
      <c r="B63" s="370" t="s">
        <v>258</v>
      </c>
      <c r="C63" s="370" t="s">
        <v>247</v>
      </c>
      <c r="D63" s="366"/>
      <c r="E63" s="371">
        <v>14635.91</v>
      </c>
      <c r="F63" s="371">
        <v>14635.91</v>
      </c>
      <c r="G63" s="371">
        <v>14635.91</v>
      </c>
      <c r="H63" s="292"/>
      <c r="I63" s="368">
        <v>3</v>
      </c>
      <c r="J63" s="368">
        <v>4</v>
      </c>
      <c r="K63" s="368">
        <v>4</v>
      </c>
      <c r="L63" s="366"/>
      <c r="M63" s="370" t="s">
        <v>248</v>
      </c>
      <c r="N63" s="293"/>
      <c r="O63" s="370" t="s">
        <v>208</v>
      </c>
      <c r="P63" s="369"/>
      <c r="Q63" s="367">
        <f t="shared" si="4"/>
        <v>43907.729999999996</v>
      </c>
      <c r="R63" s="367">
        <f t="shared" si="4"/>
        <v>58543.64</v>
      </c>
      <c r="S63" s="367">
        <f t="shared" si="4"/>
        <v>58543.64</v>
      </c>
      <c r="T63" s="372">
        <f t="shared" si="3"/>
        <v>160995.01</v>
      </c>
    </row>
    <row r="64" spans="1:20" x14ac:dyDescent="0.3">
      <c r="A64" s="364" t="s">
        <v>137</v>
      </c>
      <c r="B64" s="365" t="s">
        <v>259</v>
      </c>
      <c r="C64" s="370" t="s">
        <v>247</v>
      </c>
      <c r="D64" s="366"/>
      <c r="E64" s="371">
        <v>14635.91</v>
      </c>
      <c r="F64" s="371">
        <v>14635.91</v>
      </c>
      <c r="G64" s="371">
        <v>14635.91</v>
      </c>
      <c r="H64" s="292"/>
      <c r="I64" s="368">
        <v>1</v>
      </c>
      <c r="J64" s="368">
        <v>1</v>
      </c>
      <c r="K64" s="368">
        <v>1</v>
      </c>
      <c r="L64" s="366"/>
      <c r="M64" s="370" t="s">
        <v>248</v>
      </c>
      <c r="N64" s="293"/>
      <c r="O64" s="370" t="s">
        <v>208</v>
      </c>
      <c r="P64" s="369"/>
      <c r="Q64" s="367">
        <f t="shared" si="4"/>
        <v>14635.91</v>
      </c>
      <c r="R64" s="367">
        <f t="shared" si="4"/>
        <v>14635.91</v>
      </c>
      <c r="S64" s="367">
        <f t="shared" si="4"/>
        <v>14635.91</v>
      </c>
      <c r="T64" s="372">
        <f t="shared" si="3"/>
        <v>43907.729999999996</v>
      </c>
    </row>
    <row r="65" spans="1:20" x14ac:dyDescent="0.3">
      <c r="A65" s="364" t="s">
        <v>137</v>
      </c>
      <c r="B65" s="365" t="s">
        <v>432</v>
      </c>
      <c r="C65" s="370" t="s">
        <v>247</v>
      </c>
      <c r="D65" s="366"/>
      <c r="E65" s="371">
        <v>13752.71</v>
      </c>
      <c r="F65" s="371">
        <v>13752.71</v>
      </c>
      <c r="G65" s="371">
        <v>13752.71</v>
      </c>
      <c r="H65" s="292"/>
      <c r="I65" s="368">
        <v>0</v>
      </c>
      <c r="J65" s="368">
        <v>0</v>
      </c>
      <c r="K65" s="368">
        <v>1</v>
      </c>
      <c r="L65" s="366"/>
      <c r="M65" s="370" t="s">
        <v>248</v>
      </c>
      <c r="N65" s="293"/>
      <c r="O65" s="370" t="s">
        <v>208</v>
      </c>
      <c r="P65" s="369"/>
      <c r="Q65" s="367">
        <f t="shared" si="4"/>
        <v>0</v>
      </c>
      <c r="R65" s="367">
        <f t="shared" si="4"/>
        <v>0</v>
      </c>
      <c r="S65" s="367">
        <f t="shared" si="4"/>
        <v>13752.71</v>
      </c>
      <c r="T65" s="372">
        <f t="shared" si="3"/>
        <v>13752.71</v>
      </c>
    </row>
    <row r="66" spans="1:20" x14ac:dyDescent="0.3">
      <c r="A66" s="364" t="s">
        <v>137</v>
      </c>
      <c r="B66" s="365" t="s">
        <v>260</v>
      </c>
      <c r="C66" s="370" t="s">
        <v>247</v>
      </c>
      <c r="D66" s="366"/>
      <c r="E66" s="371">
        <v>14635.91</v>
      </c>
      <c r="F66" s="371">
        <v>14635.91</v>
      </c>
      <c r="G66" s="371">
        <v>14635.91</v>
      </c>
      <c r="H66" s="292"/>
      <c r="I66" s="368">
        <v>1</v>
      </c>
      <c r="J66" s="368">
        <v>1</v>
      </c>
      <c r="K66" s="368">
        <v>1</v>
      </c>
      <c r="L66" s="366"/>
      <c r="M66" s="370" t="s">
        <v>248</v>
      </c>
      <c r="N66" s="293"/>
      <c r="O66" s="370" t="s">
        <v>208</v>
      </c>
      <c r="P66" s="369"/>
      <c r="Q66" s="367">
        <f t="shared" si="4"/>
        <v>14635.91</v>
      </c>
      <c r="R66" s="367">
        <f t="shared" si="4"/>
        <v>14635.91</v>
      </c>
      <c r="S66" s="367">
        <f t="shared" si="4"/>
        <v>14635.91</v>
      </c>
      <c r="T66" s="372">
        <f t="shared" si="3"/>
        <v>43907.729999999996</v>
      </c>
    </row>
    <row r="67" spans="1:20" x14ac:dyDescent="0.3">
      <c r="A67" s="364" t="s">
        <v>137</v>
      </c>
      <c r="B67" s="365" t="s">
        <v>261</v>
      </c>
      <c r="C67" s="370" t="s">
        <v>247</v>
      </c>
      <c r="D67" s="366"/>
      <c r="E67" s="371">
        <v>15265.44</v>
      </c>
      <c r="F67" s="371">
        <v>15265.44</v>
      </c>
      <c r="G67" s="371">
        <v>15265.44</v>
      </c>
      <c r="H67" s="292"/>
      <c r="I67" s="368">
        <v>26</v>
      </c>
      <c r="J67" s="368">
        <v>26</v>
      </c>
      <c r="K67" s="368">
        <v>26</v>
      </c>
      <c r="L67" s="366"/>
      <c r="M67" s="370" t="s">
        <v>248</v>
      </c>
      <c r="N67" s="293"/>
      <c r="O67" s="370" t="s">
        <v>208</v>
      </c>
      <c r="P67" s="369"/>
      <c r="Q67" s="367">
        <f t="shared" si="4"/>
        <v>396901.44</v>
      </c>
      <c r="R67" s="367">
        <f t="shared" si="4"/>
        <v>396901.44</v>
      </c>
      <c r="S67" s="367">
        <f t="shared" si="4"/>
        <v>396901.44</v>
      </c>
      <c r="T67" s="372">
        <f t="shared" si="3"/>
        <v>1190704.32</v>
      </c>
    </row>
    <row r="68" spans="1:20" x14ac:dyDescent="0.3">
      <c r="A68" s="364" t="s">
        <v>137</v>
      </c>
      <c r="B68" s="365" t="s">
        <v>262</v>
      </c>
      <c r="C68" s="370" t="s">
        <v>247</v>
      </c>
      <c r="D68" s="366"/>
      <c r="E68" s="371">
        <v>16245.72</v>
      </c>
      <c r="F68" s="371">
        <v>16245.72</v>
      </c>
      <c r="G68" s="371">
        <v>16245.72</v>
      </c>
      <c r="H68" s="292"/>
      <c r="I68" s="368">
        <v>34</v>
      </c>
      <c r="J68" s="368">
        <v>34</v>
      </c>
      <c r="K68" s="368">
        <v>34</v>
      </c>
      <c r="L68" s="366"/>
      <c r="M68" s="370" t="s">
        <v>248</v>
      </c>
      <c r="N68" s="293"/>
      <c r="O68" s="370" t="s">
        <v>208</v>
      </c>
      <c r="P68" s="369"/>
      <c r="Q68" s="367">
        <f t="shared" si="4"/>
        <v>552354.48</v>
      </c>
      <c r="R68" s="367">
        <f t="shared" si="4"/>
        <v>552354.48</v>
      </c>
      <c r="S68" s="367">
        <f t="shared" si="4"/>
        <v>552354.48</v>
      </c>
      <c r="T68" s="372">
        <f t="shared" si="3"/>
        <v>1657063.44</v>
      </c>
    </row>
    <row r="69" spans="1:20" x14ac:dyDescent="0.3">
      <c r="A69" s="364" t="s">
        <v>137</v>
      </c>
      <c r="B69" s="365" t="s">
        <v>263</v>
      </c>
      <c r="C69" s="370" t="s">
        <v>247</v>
      </c>
      <c r="D69" s="366"/>
      <c r="E69" s="371">
        <v>16245.72</v>
      </c>
      <c r="F69" s="371">
        <v>16245.72</v>
      </c>
      <c r="G69" s="371">
        <v>16245.72</v>
      </c>
      <c r="H69" s="292"/>
      <c r="I69" s="368">
        <v>3</v>
      </c>
      <c r="J69" s="368">
        <v>3</v>
      </c>
      <c r="K69" s="368">
        <v>2</v>
      </c>
      <c r="L69" s="366"/>
      <c r="M69" s="370" t="s">
        <v>248</v>
      </c>
      <c r="N69" s="293"/>
      <c r="O69" s="370" t="s">
        <v>208</v>
      </c>
      <c r="P69" s="369"/>
      <c r="Q69" s="367">
        <f t="shared" si="4"/>
        <v>48737.159999999996</v>
      </c>
      <c r="R69" s="367">
        <f t="shared" si="4"/>
        <v>48737.159999999996</v>
      </c>
      <c r="S69" s="367">
        <f t="shared" si="4"/>
        <v>32491.439999999999</v>
      </c>
      <c r="T69" s="372">
        <f t="shared" si="3"/>
        <v>129965.75999999999</v>
      </c>
    </row>
    <row r="70" spans="1:20" x14ac:dyDescent="0.3">
      <c r="A70" s="364" t="s">
        <v>137</v>
      </c>
      <c r="B70" s="365" t="s">
        <v>264</v>
      </c>
      <c r="C70" s="370" t="s">
        <v>247</v>
      </c>
      <c r="D70" s="366"/>
      <c r="E70" s="371">
        <v>16245.72</v>
      </c>
      <c r="F70" s="371">
        <v>16245.72</v>
      </c>
      <c r="G70" s="371">
        <v>16245.72</v>
      </c>
      <c r="H70" s="292"/>
      <c r="I70" s="368">
        <v>3</v>
      </c>
      <c r="J70" s="368">
        <v>3</v>
      </c>
      <c r="K70" s="368">
        <v>3</v>
      </c>
      <c r="L70" s="366"/>
      <c r="M70" s="370" t="s">
        <v>248</v>
      </c>
      <c r="N70" s="293"/>
      <c r="O70" s="370" t="s">
        <v>208</v>
      </c>
      <c r="P70" s="369"/>
      <c r="Q70" s="367">
        <f t="shared" si="4"/>
        <v>48737.159999999996</v>
      </c>
      <c r="R70" s="367">
        <f t="shared" si="4"/>
        <v>48737.159999999996</v>
      </c>
      <c r="S70" s="367">
        <f t="shared" si="4"/>
        <v>48737.159999999996</v>
      </c>
      <c r="T70" s="372">
        <f t="shared" si="3"/>
        <v>146211.47999999998</v>
      </c>
    </row>
    <row r="71" spans="1:20" x14ac:dyDescent="0.3">
      <c r="A71" s="364" t="s">
        <v>137</v>
      </c>
      <c r="B71" s="365" t="s">
        <v>265</v>
      </c>
      <c r="C71" s="370" t="s">
        <v>247</v>
      </c>
      <c r="D71" s="366"/>
      <c r="E71" s="371">
        <v>16791.87</v>
      </c>
      <c r="F71" s="371">
        <v>16791.87</v>
      </c>
      <c r="G71" s="371">
        <v>16791.87</v>
      </c>
      <c r="H71" s="292"/>
      <c r="I71" s="368">
        <v>1</v>
      </c>
      <c r="J71" s="368">
        <v>1</v>
      </c>
      <c r="K71" s="368">
        <v>1</v>
      </c>
      <c r="L71" s="366"/>
      <c r="M71" s="370" t="s">
        <v>248</v>
      </c>
      <c r="N71" s="293"/>
      <c r="O71" s="370" t="s">
        <v>208</v>
      </c>
      <c r="P71" s="369"/>
      <c r="Q71" s="367">
        <f t="shared" si="4"/>
        <v>16791.87</v>
      </c>
      <c r="R71" s="367">
        <f t="shared" si="4"/>
        <v>16791.87</v>
      </c>
      <c r="S71" s="367">
        <f t="shared" si="4"/>
        <v>16791.87</v>
      </c>
      <c r="T71" s="372">
        <f t="shared" si="3"/>
        <v>50375.61</v>
      </c>
    </row>
    <row r="72" spans="1:20" x14ac:dyDescent="0.3">
      <c r="A72" s="364" t="s">
        <v>137</v>
      </c>
      <c r="B72" s="365" t="s">
        <v>266</v>
      </c>
      <c r="C72" s="370" t="s">
        <v>247</v>
      </c>
      <c r="D72" s="366"/>
      <c r="E72" s="371">
        <v>17707.75</v>
      </c>
      <c r="F72" s="371">
        <v>17707.75</v>
      </c>
      <c r="G72" s="371">
        <v>17707.75</v>
      </c>
      <c r="H72" s="292"/>
      <c r="I72" s="368">
        <v>32</v>
      </c>
      <c r="J72" s="368">
        <v>32</v>
      </c>
      <c r="K72" s="368">
        <v>32</v>
      </c>
      <c r="L72" s="366"/>
      <c r="M72" s="370" t="s">
        <v>248</v>
      </c>
      <c r="N72" s="293"/>
      <c r="O72" s="370" t="s">
        <v>208</v>
      </c>
      <c r="P72" s="369"/>
      <c r="Q72" s="367">
        <f t="shared" si="4"/>
        <v>566648</v>
      </c>
      <c r="R72" s="367">
        <f t="shared" si="4"/>
        <v>566648</v>
      </c>
      <c r="S72" s="367">
        <f t="shared" si="4"/>
        <v>566648</v>
      </c>
      <c r="T72" s="372">
        <f t="shared" si="3"/>
        <v>1699944</v>
      </c>
    </row>
    <row r="73" spans="1:20" x14ac:dyDescent="0.3">
      <c r="A73" s="364" t="s">
        <v>137</v>
      </c>
      <c r="B73" s="365" t="s">
        <v>267</v>
      </c>
      <c r="C73" s="370" t="s">
        <v>247</v>
      </c>
      <c r="D73" s="366"/>
      <c r="E73" s="371">
        <v>16791.87</v>
      </c>
      <c r="F73" s="371">
        <v>16791.87</v>
      </c>
      <c r="G73" s="371">
        <v>16791.87</v>
      </c>
      <c r="H73" s="292"/>
      <c r="I73" s="368">
        <v>23</v>
      </c>
      <c r="J73" s="368">
        <v>20</v>
      </c>
      <c r="K73" s="368">
        <v>18</v>
      </c>
      <c r="L73" s="366"/>
      <c r="M73" s="370" t="s">
        <v>248</v>
      </c>
      <c r="N73" s="293"/>
      <c r="O73" s="370" t="s">
        <v>208</v>
      </c>
      <c r="P73" s="369"/>
      <c r="Q73" s="367">
        <f t="shared" si="4"/>
        <v>386213.00999999995</v>
      </c>
      <c r="R73" s="367">
        <f t="shared" si="4"/>
        <v>335837.39999999997</v>
      </c>
      <c r="S73" s="367">
        <f t="shared" si="4"/>
        <v>302253.65999999997</v>
      </c>
      <c r="T73" s="372">
        <f t="shared" si="3"/>
        <v>1024304.0699999998</v>
      </c>
    </row>
    <row r="74" spans="1:20" x14ac:dyDescent="0.3">
      <c r="A74" s="364" t="s">
        <v>137</v>
      </c>
      <c r="B74" s="365" t="s">
        <v>268</v>
      </c>
      <c r="C74" s="370" t="s">
        <v>247</v>
      </c>
      <c r="D74" s="366"/>
      <c r="E74" s="371">
        <v>17707.75</v>
      </c>
      <c r="F74" s="371">
        <v>17707.75</v>
      </c>
      <c r="G74" s="371">
        <v>17707.75</v>
      </c>
      <c r="H74" s="292"/>
      <c r="I74" s="368">
        <v>180</v>
      </c>
      <c r="J74" s="368">
        <v>181</v>
      </c>
      <c r="K74" s="368">
        <v>184</v>
      </c>
      <c r="L74" s="366"/>
      <c r="M74" s="370" t="s">
        <v>248</v>
      </c>
      <c r="N74" s="293"/>
      <c r="O74" s="370" t="s">
        <v>208</v>
      </c>
      <c r="P74" s="369"/>
      <c r="Q74" s="367">
        <f t="shared" si="4"/>
        <v>3187395</v>
      </c>
      <c r="R74" s="367">
        <f t="shared" si="4"/>
        <v>3205102.75</v>
      </c>
      <c r="S74" s="367">
        <f t="shared" si="4"/>
        <v>3258226</v>
      </c>
      <c r="T74" s="372">
        <f t="shared" si="3"/>
        <v>9650723.75</v>
      </c>
    </row>
    <row r="75" spans="1:20" x14ac:dyDescent="0.3">
      <c r="A75" s="364" t="s">
        <v>137</v>
      </c>
      <c r="B75" s="365" t="s">
        <v>269</v>
      </c>
      <c r="C75" s="370" t="s">
        <v>270</v>
      </c>
      <c r="D75" s="366"/>
      <c r="E75" s="371">
        <v>10523.52</v>
      </c>
      <c r="F75" s="371">
        <v>10523.52</v>
      </c>
      <c r="G75" s="371">
        <v>10523.52</v>
      </c>
      <c r="H75" s="292"/>
      <c r="I75" s="368">
        <v>2</v>
      </c>
      <c r="J75" s="368">
        <v>2</v>
      </c>
      <c r="K75" s="368">
        <v>2</v>
      </c>
      <c r="L75" s="366"/>
      <c r="M75" s="370" t="s">
        <v>248</v>
      </c>
      <c r="N75" s="293"/>
      <c r="O75" s="370" t="s">
        <v>208</v>
      </c>
      <c r="P75" s="369"/>
      <c r="Q75" s="367">
        <f t="shared" si="4"/>
        <v>21047.040000000001</v>
      </c>
      <c r="R75" s="367">
        <f t="shared" si="4"/>
        <v>21047.040000000001</v>
      </c>
      <c r="S75" s="367">
        <f t="shared" si="4"/>
        <v>21047.040000000001</v>
      </c>
      <c r="T75" s="372">
        <f t="shared" si="3"/>
        <v>63141.120000000003</v>
      </c>
    </row>
    <row r="76" spans="1:20" x14ac:dyDescent="0.3">
      <c r="A76" s="364" t="s">
        <v>137</v>
      </c>
      <c r="B76" s="365" t="s">
        <v>433</v>
      </c>
      <c r="C76" s="370" t="s">
        <v>270</v>
      </c>
      <c r="D76" s="366"/>
      <c r="E76" s="371">
        <v>10523.53</v>
      </c>
      <c r="F76" s="371">
        <v>10523.53</v>
      </c>
      <c r="G76" s="371">
        <v>10523.53</v>
      </c>
      <c r="H76" s="292"/>
      <c r="I76" s="368">
        <v>1</v>
      </c>
      <c r="J76" s="368">
        <v>1</v>
      </c>
      <c r="K76" s="368">
        <v>1</v>
      </c>
      <c r="L76" s="366"/>
      <c r="M76" s="370" t="s">
        <v>248</v>
      </c>
      <c r="N76" s="293"/>
      <c r="O76" s="370" t="s">
        <v>208</v>
      </c>
      <c r="P76" s="369"/>
      <c r="Q76" s="367">
        <f t="shared" si="4"/>
        <v>10523.53</v>
      </c>
      <c r="R76" s="367">
        <f t="shared" si="4"/>
        <v>10523.53</v>
      </c>
      <c r="S76" s="367">
        <f t="shared" si="4"/>
        <v>10523.53</v>
      </c>
      <c r="T76" s="372">
        <f t="shared" si="3"/>
        <v>31570.590000000004</v>
      </c>
    </row>
    <row r="77" spans="1:20" x14ac:dyDescent="0.3">
      <c r="A77" s="364" t="s">
        <v>137</v>
      </c>
      <c r="B77" s="365" t="s">
        <v>271</v>
      </c>
      <c r="C77" s="370" t="s">
        <v>270</v>
      </c>
      <c r="D77" s="366"/>
      <c r="E77" s="371">
        <v>10523.53</v>
      </c>
      <c r="F77" s="371">
        <v>10523.53</v>
      </c>
      <c r="G77" s="371">
        <v>10523.53</v>
      </c>
      <c r="H77" s="292"/>
      <c r="I77" s="368">
        <v>2</v>
      </c>
      <c r="J77" s="368">
        <v>2</v>
      </c>
      <c r="K77" s="368">
        <v>3</v>
      </c>
      <c r="L77" s="366"/>
      <c r="M77" s="370" t="s">
        <v>248</v>
      </c>
      <c r="N77" s="293"/>
      <c r="O77" s="370" t="s">
        <v>208</v>
      </c>
      <c r="P77" s="369"/>
      <c r="Q77" s="367">
        <f t="shared" si="4"/>
        <v>21047.06</v>
      </c>
      <c r="R77" s="367">
        <f t="shared" si="4"/>
        <v>21047.06</v>
      </c>
      <c r="S77" s="367">
        <f t="shared" si="4"/>
        <v>31570.590000000004</v>
      </c>
      <c r="T77" s="372">
        <f t="shared" si="3"/>
        <v>73664.710000000006</v>
      </c>
    </row>
    <row r="78" spans="1:20" x14ac:dyDescent="0.3">
      <c r="A78" s="364" t="s">
        <v>137</v>
      </c>
      <c r="B78" s="365" t="s">
        <v>271</v>
      </c>
      <c r="C78" s="370" t="s">
        <v>270</v>
      </c>
      <c r="D78" s="366"/>
      <c r="E78" s="371">
        <v>10801.07</v>
      </c>
      <c r="F78" s="371">
        <v>10801.07</v>
      </c>
      <c r="G78" s="371">
        <v>10801.07</v>
      </c>
      <c r="H78" s="292"/>
      <c r="I78" s="368">
        <v>1</v>
      </c>
      <c r="J78" s="368">
        <v>1</v>
      </c>
      <c r="K78" s="368">
        <v>1</v>
      </c>
      <c r="L78" s="366"/>
      <c r="M78" s="370" t="s">
        <v>248</v>
      </c>
      <c r="N78" s="293"/>
      <c r="O78" s="370" t="s">
        <v>208</v>
      </c>
      <c r="P78" s="369"/>
      <c r="Q78" s="367">
        <f t="shared" si="4"/>
        <v>10801.07</v>
      </c>
      <c r="R78" s="367">
        <f t="shared" si="4"/>
        <v>10801.07</v>
      </c>
      <c r="S78" s="367">
        <f t="shared" si="4"/>
        <v>10801.07</v>
      </c>
      <c r="T78" s="372">
        <f t="shared" si="3"/>
        <v>32403.21</v>
      </c>
    </row>
    <row r="79" spans="1:20" x14ac:dyDescent="0.3">
      <c r="A79" s="364" t="s">
        <v>137</v>
      </c>
      <c r="B79" s="365" t="s">
        <v>272</v>
      </c>
      <c r="C79" s="370" t="s">
        <v>270</v>
      </c>
      <c r="D79" s="366"/>
      <c r="E79" s="371">
        <v>8026.52</v>
      </c>
      <c r="F79" s="371">
        <v>8026.52</v>
      </c>
      <c r="G79" s="371">
        <v>8026.52</v>
      </c>
      <c r="H79" s="292"/>
      <c r="I79" s="368">
        <v>38</v>
      </c>
      <c r="J79" s="368">
        <v>38</v>
      </c>
      <c r="K79" s="368">
        <v>38</v>
      </c>
      <c r="L79" s="366"/>
      <c r="M79" s="370" t="s">
        <v>248</v>
      </c>
      <c r="N79" s="293"/>
      <c r="O79" s="370" t="s">
        <v>208</v>
      </c>
      <c r="P79" s="369"/>
      <c r="Q79" s="367">
        <f t="shared" si="4"/>
        <v>305007.76</v>
      </c>
      <c r="R79" s="367">
        <f t="shared" si="4"/>
        <v>305007.76</v>
      </c>
      <c r="S79" s="367">
        <f t="shared" si="4"/>
        <v>305007.76</v>
      </c>
      <c r="T79" s="372">
        <f t="shared" si="3"/>
        <v>915023.28</v>
      </c>
    </row>
    <row r="80" spans="1:20" x14ac:dyDescent="0.3">
      <c r="A80" s="364" t="s">
        <v>137</v>
      </c>
      <c r="B80" s="365" t="s">
        <v>273</v>
      </c>
      <c r="C80" s="370" t="s">
        <v>270</v>
      </c>
      <c r="D80" s="366"/>
      <c r="E80" s="371">
        <v>8303.92</v>
      </c>
      <c r="F80" s="371">
        <v>8303.92</v>
      </c>
      <c r="G80" s="371">
        <v>8303.92</v>
      </c>
      <c r="H80" s="292"/>
      <c r="I80" s="368">
        <v>38</v>
      </c>
      <c r="J80" s="368">
        <v>38</v>
      </c>
      <c r="K80" s="368">
        <v>38</v>
      </c>
      <c r="L80" s="366"/>
      <c r="M80" s="370" t="s">
        <v>248</v>
      </c>
      <c r="N80" s="293"/>
      <c r="O80" s="370" t="s">
        <v>208</v>
      </c>
      <c r="P80" s="369"/>
      <c r="Q80" s="367">
        <f t="shared" si="4"/>
        <v>315548.96000000002</v>
      </c>
      <c r="R80" s="367">
        <f t="shared" si="4"/>
        <v>315548.96000000002</v>
      </c>
      <c r="S80" s="367">
        <f t="shared" si="4"/>
        <v>315548.96000000002</v>
      </c>
      <c r="T80" s="372">
        <f t="shared" si="3"/>
        <v>946646.88000000012</v>
      </c>
    </row>
    <row r="81" spans="1:20" x14ac:dyDescent="0.3">
      <c r="A81" s="364" t="s">
        <v>137</v>
      </c>
      <c r="B81" s="365" t="s">
        <v>274</v>
      </c>
      <c r="C81" s="370" t="s">
        <v>270</v>
      </c>
      <c r="D81" s="366"/>
      <c r="E81" s="371">
        <v>8026.52</v>
      </c>
      <c r="F81" s="371">
        <v>8026.52</v>
      </c>
      <c r="G81" s="371">
        <v>8026.52</v>
      </c>
      <c r="H81" s="292"/>
      <c r="I81" s="368">
        <v>2</v>
      </c>
      <c r="J81" s="368">
        <v>2</v>
      </c>
      <c r="K81" s="368">
        <v>2</v>
      </c>
      <c r="L81" s="366"/>
      <c r="M81" s="370" t="s">
        <v>248</v>
      </c>
      <c r="N81" s="293"/>
      <c r="O81" s="370" t="s">
        <v>208</v>
      </c>
      <c r="P81" s="369"/>
      <c r="Q81" s="367">
        <f t="shared" si="4"/>
        <v>16053.04</v>
      </c>
      <c r="R81" s="367">
        <f t="shared" si="4"/>
        <v>16053.04</v>
      </c>
      <c r="S81" s="367">
        <f t="shared" si="4"/>
        <v>16053.04</v>
      </c>
      <c r="T81" s="372">
        <f t="shared" si="3"/>
        <v>48159.12</v>
      </c>
    </row>
    <row r="82" spans="1:20" x14ac:dyDescent="0.3">
      <c r="A82" s="364" t="s">
        <v>137</v>
      </c>
      <c r="B82" s="365" t="s">
        <v>275</v>
      </c>
      <c r="C82" s="370" t="s">
        <v>270</v>
      </c>
      <c r="D82" s="366"/>
      <c r="E82" s="371">
        <v>8303.92</v>
      </c>
      <c r="F82" s="371">
        <v>8303.92</v>
      </c>
      <c r="G82" s="371">
        <v>8303.92</v>
      </c>
      <c r="H82" s="292"/>
      <c r="I82" s="368">
        <v>3</v>
      </c>
      <c r="J82" s="368">
        <v>3</v>
      </c>
      <c r="K82" s="368">
        <v>3</v>
      </c>
      <c r="L82" s="366"/>
      <c r="M82" s="370" t="s">
        <v>248</v>
      </c>
      <c r="N82" s="293"/>
      <c r="O82" s="370" t="s">
        <v>208</v>
      </c>
      <c r="P82" s="369"/>
      <c r="Q82" s="367">
        <f t="shared" si="4"/>
        <v>24911.760000000002</v>
      </c>
      <c r="R82" s="367">
        <f t="shared" si="4"/>
        <v>24911.760000000002</v>
      </c>
      <c r="S82" s="367">
        <f t="shared" si="4"/>
        <v>24911.760000000002</v>
      </c>
      <c r="T82" s="372">
        <f t="shared" si="3"/>
        <v>74735.28</v>
      </c>
    </row>
    <row r="83" spans="1:20" x14ac:dyDescent="0.3">
      <c r="A83" s="364" t="s">
        <v>137</v>
      </c>
      <c r="B83" s="365" t="s">
        <v>276</v>
      </c>
      <c r="C83" s="370" t="s">
        <v>270</v>
      </c>
      <c r="D83" s="366"/>
      <c r="E83" s="371">
        <v>9413.75</v>
      </c>
      <c r="F83" s="371">
        <v>9413.75</v>
      </c>
      <c r="G83" s="371">
        <v>9413.75</v>
      </c>
      <c r="H83" s="292"/>
      <c r="I83" s="368">
        <v>1</v>
      </c>
      <c r="J83" s="368">
        <v>1</v>
      </c>
      <c r="K83" s="368">
        <v>1</v>
      </c>
      <c r="L83" s="366"/>
      <c r="M83" s="370" t="s">
        <v>248</v>
      </c>
      <c r="N83" s="293"/>
      <c r="O83" s="370" t="s">
        <v>208</v>
      </c>
      <c r="P83" s="369"/>
      <c r="Q83" s="367">
        <f t="shared" si="4"/>
        <v>9413.75</v>
      </c>
      <c r="R83" s="367">
        <f t="shared" si="4"/>
        <v>9413.75</v>
      </c>
      <c r="S83" s="367">
        <f t="shared" si="4"/>
        <v>9413.75</v>
      </c>
      <c r="T83" s="372">
        <f t="shared" si="3"/>
        <v>28241.25</v>
      </c>
    </row>
    <row r="84" spans="1:20" x14ac:dyDescent="0.3">
      <c r="A84" s="364" t="s">
        <v>137</v>
      </c>
      <c r="B84" s="365" t="s">
        <v>434</v>
      </c>
      <c r="C84" s="370" t="s">
        <v>270</v>
      </c>
      <c r="D84" s="366"/>
      <c r="E84" s="371">
        <v>7471.53</v>
      </c>
      <c r="F84" s="371">
        <v>7471.53</v>
      </c>
      <c r="G84" s="371">
        <v>7471.53</v>
      </c>
      <c r="H84" s="292"/>
      <c r="I84" s="368">
        <v>1</v>
      </c>
      <c r="J84" s="368">
        <v>1</v>
      </c>
      <c r="K84" s="368">
        <v>1</v>
      </c>
      <c r="L84" s="366"/>
      <c r="M84" s="370" t="s">
        <v>248</v>
      </c>
      <c r="N84" s="293"/>
      <c r="O84" s="370" t="s">
        <v>208</v>
      </c>
      <c r="P84" s="369"/>
      <c r="Q84" s="367">
        <f t="shared" si="4"/>
        <v>7471.53</v>
      </c>
      <c r="R84" s="367">
        <f t="shared" si="4"/>
        <v>7471.53</v>
      </c>
      <c r="S84" s="367">
        <f t="shared" si="4"/>
        <v>7471.53</v>
      </c>
      <c r="T84" s="372">
        <f t="shared" si="3"/>
        <v>22414.59</v>
      </c>
    </row>
    <row r="85" spans="1:20" x14ac:dyDescent="0.3">
      <c r="A85" s="364" t="s">
        <v>137</v>
      </c>
      <c r="B85" s="365" t="s">
        <v>370</v>
      </c>
      <c r="C85" s="370" t="s">
        <v>270</v>
      </c>
      <c r="D85" s="366"/>
      <c r="E85" s="371">
        <v>8581.43</v>
      </c>
      <c r="F85" s="371">
        <v>8581.43</v>
      </c>
      <c r="G85" s="371">
        <v>8581.43</v>
      </c>
      <c r="H85" s="292"/>
      <c r="I85" s="368">
        <v>1</v>
      </c>
      <c r="J85" s="368">
        <v>2</v>
      </c>
      <c r="K85" s="368">
        <v>1</v>
      </c>
      <c r="L85" s="366"/>
      <c r="M85" s="370" t="s">
        <v>248</v>
      </c>
      <c r="N85" s="293"/>
      <c r="O85" s="370" t="s">
        <v>208</v>
      </c>
      <c r="P85" s="369"/>
      <c r="Q85" s="367">
        <f t="shared" si="4"/>
        <v>8581.43</v>
      </c>
      <c r="R85" s="367">
        <f t="shared" si="4"/>
        <v>17162.86</v>
      </c>
      <c r="S85" s="367">
        <f t="shared" si="4"/>
        <v>8581.43</v>
      </c>
      <c r="T85" s="372">
        <f t="shared" si="3"/>
        <v>34325.72</v>
      </c>
    </row>
    <row r="86" spans="1:20" x14ac:dyDescent="0.3">
      <c r="A86" s="364" t="s">
        <v>137</v>
      </c>
      <c r="B86" s="365" t="s">
        <v>277</v>
      </c>
      <c r="C86" s="370" t="s">
        <v>270</v>
      </c>
      <c r="D86" s="366"/>
      <c r="E86" s="371">
        <v>8859</v>
      </c>
      <c r="F86" s="371">
        <v>8859</v>
      </c>
      <c r="G86" s="371">
        <v>8859</v>
      </c>
      <c r="H86" s="292"/>
      <c r="I86" s="368">
        <v>2</v>
      </c>
      <c r="J86" s="368">
        <v>2</v>
      </c>
      <c r="K86" s="368">
        <v>2</v>
      </c>
      <c r="L86" s="366"/>
      <c r="M86" s="370" t="s">
        <v>248</v>
      </c>
      <c r="N86" s="293"/>
      <c r="O86" s="370" t="s">
        <v>208</v>
      </c>
      <c r="P86" s="369"/>
      <c r="Q86" s="367">
        <f t="shared" si="4"/>
        <v>17718</v>
      </c>
      <c r="R86" s="367">
        <f t="shared" si="4"/>
        <v>17718</v>
      </c>
      <c r="S86" s="367">
        <f t="shared" si="4"/>
        <v>17718</v>
      </c>
      <c r="T86" s="372">
        <f t="shared" si="3"/>
        <v>53154</v>
      </c>
    </row>
    <row r="87" spans="1:20" x14ac:dyDescent="0.3">
      <c r="A87" s="364" t="s">
        <v>137</v>
      </c>
      <c r="B87" s="365" t="s">
        <v>278</v>
      </c>
      <c r="C87" s="370" t="s">
        <v>270</v>
      </c>
      <c r="D87" s="366"/>
      <c r="E87" s="371">
        <v>9136.41</v>
      </c>
      <c r="F87" s="371">
        <v>9136.41</v>
      </c>
      <c r="G87" s="371">
        <v>9136.41</v>
      </c>
      <c r="H87" s="292"/>
      <c r="I87" s="368">
        <v>0</v>
      </c>
      <c r="J87" s="368">
        <v>1</v>
      </c>
      <c r="K87" s="368">
        <v>1</v>
      </c>
      <c r="L87" s="366"/>
      <c r="M87" s="370" t="s">
        <v>248</v>
      </c>
      <c r="N87" s="293"/>
      <c r="O87" s="370" t="s">
        <v>208</v>
      </c>
      <c r="P87" s="369"/>
      <c r="Q87" s="367">
        <f t="shared" si="4"/>
        <v>0</v>
      </c>
      <c r="R87" s="367">
        <f t="shared" si="4"/>
        <v>9136.41</v>
      </c>
      <c r="S87" s="367">
        <f t="shared" si="4"/>
        <v>9136.41</v>
      </c>
      <c r="T87" s="372">
        <f t="shared" si="3"/>
        <v>18272.82</v>
      </c>
    </row>
    <row r="88" spans="1:20" x14ac:dyDescent="0.3">
      <c r="A88" s="364" t="s">
        <v>137</v>
      </c>
      <c r="B88" s="365" t="s">
        <v>279</v>
      </c>
      <c r="C88" s="370" t="s">
        <v>270</v>
      </c>
      <c r="D88" s="366"/>
      <c r="E88" s="371">
        <v>9413.75</v>
      </c>
      <c r="F88" s="371">
        <v>9413.75</v>
      </c>
      <c r="G88" s="371">
        <v>9413.75</v>
      </c>
      <c r="H88" s="292"/>
      <c r="I88" s="368">
        <v>3</v>
      </c>
      <c r="J88" s="368">
        <v>3</v>
      </c>
      <c r="K88" s="368">
        <v>3</v>
      </c>
      <c r="L88" s="366"/>
      <c r="M88" s="370" t="s">
        <v>248</v>
      </c>
      <c r="N88" s="293"/>
      <c r="O88" s="370" t="s">
        <v>208</v>
      </c>
      <c r="P88" s="369"/>
      <c r="Q88" s="367">
        <f t="shared" si="4"/>
        <v>28241.25</v>
      </c>
      <c r="R88" s="367">
        <f t="shared" si="4"/>
        <v>28241.25</v>
      </c>
      <c r="S88" s="367">
        <f t="shared" si="4"/>
        <v>28241.25</v>
      </c>
      <c r="T88" s="372">
        <f t="shared" si="3"/>
        <v>84723.75</v>
      </c>
    </row>
    <row r="89" spans="1:20" x14ac:dyDescent="0.3">
      <c r="A89" s="364" t="s">
        <v>137</v>
      </c>
      <c r="B89" s="365" t="s">
        <v>280</v>
      </c>
      <c r="C89" s="370" t="s">
        <v>270</v>
      </c>
      <c r="D89" s="366"/>
      <c r="E89" s="371">
        <v>9691.23</v>
      </c>
      <c r="F89" s="371">
        <v>9691.23</v>
      </c>
      <c r="G89" s="371">
        <v>9691.23</v>
      </c>
      <c r="H89" s="292"/>
      <c r="I89" s="368">
        <v>1</v>
      </c>
      <c r="J89" s="368">
        <v>1</v>
      </c>
      <c r="K89" s="368">
        <v>1</v>
      </c>
      <c r="L89" s="366"/>
      <c r="M89" s="370" t="s">
        <v>248</v>
      </c>
      <c r="N89" s="293"/>
      <c r="O89" s="370" t="s">
        <v>208</v>
      </c>
      <c r="P89" s="369"/>
      <c r="Q89" s="367">
        <f t="shared" si="4"/>
        <v>9691.23</v>
      </c>
      <c r="R89" s="367">
        <f t="shared" si="4"/>
        <v>9691.23</v>
      </c>
      <c r="S89" s="367">
        <f t="shared" si="4"/>
        <v>9691.23</v>
      </c>
      <c r="T89" s="372">
        <f t="shared" si="3"/>
        <v>29073.69</v>
      </c>
    </row>
    <row r="90" spans="1:20" x14ac:dyDescent="0.3">
      <c r="A90" s="364" t="s">
        <v>137</v>
      </c>
      <c r="B90" s="365" t="s">
        <v>281</v>
      </c>
      <c r="C90" s="370" t="s">
        <v>270</v>
      </c>
      <c r="D90" s="366"/>
      <c r="E90" s="371">
        <v>9968.74</v>
      </c>
      <c r="F90" s="371">
        <v>9968.74</v>
      </c>
      <c r="G90" s="371">
        <v>9968.74</v>
      </c>
      <c r="H90" s="292"/>
      <c r="I90" s="368">
        <v>1</v>
      </c>
      <c r="J90" s="368">
        <v>1</v>
      </c>
      <c r="K90" s="368">
        <v>1</v>
      </c>
      <c r="L90" s="366"/>
      <c r="M90" s="370" t="s">
        <v>248</v>
      </c>
      <c r="N90" s="293"/>
      <c r="O90" s="370" t="s">
        <v>208</v>
      </c>
      <c r="P90" s="369"/>
      <c r="Q90" s="367">
        <f t="shared" si="4"/>
        <v>9968.74</v>
      </c>
      <c r="R90" s="367">
        <f t="shared" si="4"/>
        <v>9968.74</v>
      </c>
      <c r="S90" s="367">
        <f t="shared" si="4"/>
        <v>9968.74</v>
      </c>
      <c r="T90" s="372">
        <f t="shared" si="3"/>
        <v>29906.22</v>
      </c>
    </row>
    <row r="91" spans="1:20" x14ac:dyDescent="0.3">
      <c r="A91" s="364" t="s">
        <v>137</v>
      </c>
      <c r="B91" s="365" t="s">
        <v>371</v>
      </c>
      <c r="C91" s="370" t="s">
        <v>270</v>
      </c>
      <c r="D91" s="366"/>
      <c r="E91" s="371">
        <v>8581.43</v>
      </c>
      <c r="F91" s="371">
        <v>8581.43</v>
      </c>
      <c r="G91" s="371">
        <v>8581.43</v>
      </c>
      <c r="H91" s="292"/>
      <c r="I91" s="368">
        <v>2</v>
      </c>
      <c r="J91" s="368">
        <v>2</v>
      </c>
      <c r="K91" s="368">
        <v>2</v>
      </c>
      <c r="L91" s="366"/>
      <c r="M91" s="370" t="s">
        <v>248</v>
      </c>
      <c r="N91" s="293"/>
      <c r="O91" s="370" t="s">
        <v>208</v>
      </c>
      <c r="P91" s="369"/>
      <c r="Q91" s="367">
        <f t="shared" si="4"/>
        <v>17162.86</v>
      </c>
      <c r="R91" s="367">
        <f t="shared" si="4"/>
        <v>17162.86</v>
      </c>
      <c r="S91" s="367">
        <f t="shared" si="4"/>
        <v>17162.86</v>
      </c>
      <c r="T91" s="372">
        <f t="shared" si="3"/>
        <v>51488.58</v>
      </c>
    </row>
    <row r="92" spans="1:20" x14ac:dyDescent="0.3">
      <c r="A92" s="364" t="s">
        <v>137</v>
      </c>
      <c r="B92" s="365" t="s">
        <v>282</v>
      </c>
      <c r="C92" s="370" t="s">
        <v>270</v>
      </c>
      <c r="D92" s="366"/>
      <c r="E92" s="371">
        <v>8859</v>
      </c>
      <c r="F92" s="371">
        <v>8859</v>
      </c>
      <c r="G92" s="371">
        <v>8859</v>
      </c>
      <c r="H92" s="292"/>
      <c r="I92" s="368">
        <v>0</v>
      </c>
      <c r="J92" s="368">
        <v>0</v>
      </c>
      <c r="K92" s="368">
        <v>2</v>
      </c>
      <c r="L92" s="366"/>
      <c r="M92" s="370" t="s">
        <v>248</v>
      </c>
      <c r="N92" s="293"/>
      <c r="O92" s="370" t="s">
        <v>208</v>
      </c>
      <c r="P92" s="369"/>
      <c r="Q92" s="367">
        <f t="shared" si="4"/>
        <v>0</v>
      </c>
      <c r="R92" s="367">
        <f t="shared" si="4"/>
        <v>0</v>
      </c>
      <c r="S92" s="367">
        <f t="shared" si="4"/>
        <v>17718</v>
      </c>
      <c r="T92" s="372">
        <f t="shared" si="3"/>
        <v>17718</v>
      </c>
    </row>
    <row r="93" spans="1:20" x14ac:dyDescent="0.3">
      <c r="A93" s="364" t="s">
        <v>137</v>
      </c>
      <c r="B93" s="365" t="s">
        <v>283</v>
      </c>
      <c r="C93" s="370" t="s">
        <v>270</v>
      </c>
      <c r="D93" s="366"/>
      <c r="E93" s="371">
        <v>8581.43</v>
      </c>
      <c r="F93" s="371">
        <v>8581.43</v>
      </c>
      <c r="G93" s="371">
        <v>8581.43</v>
      </c>
      <c r="H93" s="292"/>
      <c r="I93" s="368">
        <v>14</v>
      </c>
      <c r="J93" s="368">
        <v>16</v>
      </c>
      <c r="K93" s="368">
        <v>16</v>
      </c>
      <c r="L93" s="366"/>
      <c r="M93" s="370" t="s">
        <v>248</v>
      </c>
      <c r="N93" s="293"/>
      <c r="O93" s="370" t="s">
        <v>208</v>
      </c>
      <c r="P93" s="369"/>
      <c r="Q93" s="367">
        <f t="shared" si="4"/>
        <v>120140.02</v>
      </c>
      <c r="R93" s="367">
        <f t="shared" si="4"/>
        <v>137302.88</v>
      </c>
      <c r="S93" s="367">
        <f t="shared" si="4"/>
        <v>137302.88</v>
      </c>
      <c r="T93" s="372">
        <f t="shared" si="3"/>
        <v>394745.78</v>
      </c>
    </row>
    <row r="94" spans="1:20" x14ac:dyDescent="0.3">
      <c r="A94" s="364" t="s">
        <v>137</v>
      </c>
      <c r="B94" s="365" t="s">
        <v>284</v>
      </c>
      <c r="C94" s="370" t="s">
        <v>270</v>
      </c>
      <c r="D94" s="366"/>
      <c r="E94" s="371">
        <v>8859</v>
      </c>
      <c r="F94" s="371">
        <v>8859</v>
      </c>
      <c r="G94" s="371">
        <v>8859</v>
      </c>
      <c r="H94" s="292"/>
      <c r="I94" s="368">
        <v>24</v>
      </c>
      <c r="J94" s="368">
        <v>24</v>
      </c>
      <c r="K94" s="368">
        <v>24</v>
      </c>
      <c r="L94" s="366"/>
      <c r="M94" s="370" t="s">
        <v>248</v>
      </c>
      <c r="N94" s="293"/>
      <c r="O94" s="370" t="s">
        <v>208</v>
      </c>
      <c r="P94" s="369"/>
      <c r="Q94" s="367">
        <f t="shared" si="4"/>
        <v>212616</v>
      </c>
      <c r="R94" s="367">
        <f t="shared" si="4"/>
        <v>212616</v>
      </c>
      <c r="S94" s="367">
        <f t="shared" si="4"/>
        <v>212616</v>
      </c>
      <c r="T94" s="372">
        <f t="shared" si="3"/>
        <v>637848</v>
      </c>
    </row>
    <row r="95" spans="1:20" x14ac:dyDescent="0.3">
      <c r="A95" s="364" t="s">
        <v>137</v>
      </c>
      <c r="B95" s="365" t="s">
        <v>285</v>
      </c>
      <c r="C95" s="370" t="s">
        <v>270</v>
      </c>
      <c r="D95" s="366"/>
      <c r="E95" s="371">
        <v>8859</v>
      </c>
      <c r="F95" s="371">
        <v>8859</v>
      </c>
      <c r="G95" s="371">
        <v>8859</v>
      </c>
      <c r="H95" s="292"/>
      <c r="I95" s="368">
        <v>1</v>
      </c>
      <c r="J95" s="368">
        <v>1</v>
      </c>
      <c r="K95" s="368">
        <v>1</v>
      </c>
      <c r="L95" s="366"/>
      <c r="M95" s="370" t="s">
        <v>248</v>
      </c>
      <c r="N95" s="293"/>
      <c r="O95" s="370" t="s">
        <v>208</v>
      </c>
      <c r="P95" s="369"/>
      <c r="Q95" s="367">
        <f t="shared" si="4"/>
        <v>8859</v>
      </c>
      <c r="R95" s="367">
        <f t="shared" si="4"/>
        <v>8859</v>
      </c>
      <c r="S95" s="367">
        <f t="shared" si="4"/>
        <v>8859</v>
      </c>
      <c r="T95" s="372">
        <f t="shared" si="3"/>
        <v>26577</v>
      </c>
    </row>
    <row r="96" spans="1:20" x14ac:dyDescent="0.3">
      <c r="A96" s="364" t="s">
        <v>137</v>
      </c>
      <c r="B96" s="365" t="s">
        <v>286</v>
      </c>
      <c r="C96" s="370" t="s">
        <v>270</v>
      </c>
      <c r="D96" s="366"/>
      <c r="E96" s="371">
        <v>8581.43</v>
      </c>
      <c r="F96" s="371">
        <v>8581.43</v>
      </c>
      <c r="G96" s="371">
        <v>8581.43</v>
      </c>
      <c r="H96" s="292"/>
      <c r="I96" s="368">
        <v>2</v>
      </c>
      <c r="J96" s="368">
        <v>2</v>
      </c>
      <c r="K96" s="368">
        <v>2</v>
      </c>
      <c r="L96" s="366"/>
      <c r="M96" s="370" t="s">
        <v>248</v>
      </c>
      <c r="N96" s="293"/>
      <c r="O96" s="370" t="s">
        <v>208</v>
      </c>
      <c r="P96" s="369"/>
      <c r="Q96" s="367">
        <f t="shared" si="4"/>
        <v>17162.86</v>
      </c>
      <c r="R96" s="367">
        <f t="shared" si="4"/>
        <v>17162.86</v>
      </c>
      <c r="S96" s="367">
        <f t="shared" si="4"/>
        <v>17162.86</v>
      </c>
      <c r="T96" s="372">
        <f t="shared" si="3"/>
        <v>51488.58</v>
      </c>
    </row>
    <row r="97" spans="1:20" x14ac:dyDescent="0.3">
      <c r="A97" s="364" t="s">
        <v>137</v>
      </c>
      <c r="B97" s="365" t="s">
        <v>287</v>
      </c>
      <c r="C97" s="370" t="s">
        <v>270</v>
      </c>
      <c r="D97" s="366"/>
      <c r="E97" s="371">
        <v>8859</v>
      </c>
      <c r="F97" s="371">
        <v>8859</v>
      </c>
      <c r="G97" s="371">
        <v>8859</v>
      </c>
      <c r="H97" s="292"/>
      <c r="I97" s="368">
        <v>6</v>
      </c>
      <c r="J97" s="368">
        <v>6</v>
      </c>
      <c r="K97" s="368">
        <v>6</v>
      </c>
      <c r="L97" s="366"/>
      <c r="M97" s="370" t="s">
        <v>248</v>
      </c>
      <c r="N97" s="293"/>
      <c r="O97" s="370" t="s">
        <v>208</v>
      </c>
      <c r="P97" s="369"/>
      <c r="Q97" s="367">
        <f t="shared" si="4"/>
        <v>53154</v>
      </c>
      <c r="R97" s="367">
        <f t="shared" si="4"/>
        <v>53154</v>
      </c>
      <c r="S97" s="367">
        <f t="shared" si="4"/>
        <v>53154</v>
      </c>
      <c r="T97" s="372">
        <f t="shared" si="3"/>
        <v>159462</v>
      </c>
    </row>
    <row r="98" spans="1:20" x14ac:dyDescent="0.3">
      <c r="A98" s="364" t="s">
        <v>137</v>
      </c>
      <c r="B98" s="365" t="s">
        <v>288</v>
      </c>
      <c r="C98" s="370" t="s">
        <v>270</v>
      </c>
      <c r="D98" s="366"/>
      <c r="E98" s="371">
        <v>9691.23</v>
      </c>
      <c r="F98" s="371">
        <v>9691.23</v>
      </c>
      <c r="G98" s="371">
        <v>9691.23</v>
      </c>
      <c r="H98" s="292"/>
      <c r="I98" s="368">
        <v>2</v>
      </c>
      <c r="J98" s="368">
        <v>2</v>
      </c>
      <c r="K98" s="368">
        <v>1</v>
      </c>
      <c r="L98" s="366"/>
      <c r="M98" s="370" t="s">
        <v>248</v>
      </c>
      <c r="N98" s="293"/>
      <c r="O98" s="370" t="s">
        <v>208</v>
      </c>
      <c r="P98" s="369"/>
      <c r="Q98" s="367">
        <f t="shared" si="4"/>
        <v>19382.46</v>
      </c>
      <c r="R98" s="367">
        <f t="shared" si="4"/>
        <v>19382.46</v>
      </c>
      <c r="S98" s="367">
        <f t="shared" si="4"/>
        <v>9691.23</v>
      </c>
      <c r="T98" s="372">
        <f t="shared" si="3"/>
        <v>48456.149999999994</v>
      </c>
    </row>
    <row r="99" spans="1:20" x14ac:dyDescent="0.3">
      <c r="A99" s="364" t="s">
        <v>137</v>
      </c>
      <c r="B99" s="365" t="s">
        <v>435</v>
      </c>
      <c r="C99" s="370" t="s">
        <v>270</v>
      </c>
      <c r="D99" s="366"/>
      <c r="E99" s="371">
        <v>9968.74</v>
      </c>
      <c r="F99" s="371">
        <v>9968.74</v>
      </c>
      <c r="G99" s="371">
        <v>9968.74</v>
      </c>
      <c r="H99" s="292"/>
      <c r="I99" s="368">
        <v>1</v>
      </c>
      <c r="J99" s="368">
        <v>1</v>
      </c>
      <c r="K99" s="368">
        <v>2</v>
      </c>
      <c r="L99" s="366"/>
      <c r="M99" s="370" t="s">
        <v>248</v>
      </c>
      <c r="N99" s="293"/>
      <c r="O99" s="370" t="s">
        <v>208</v>
      </c>
      <c r="P99" s="369"/>
      <c r="Q99" s="367">
        <f t="shared" si="4"/>
        <v>9968.74</v>
      </c>
      <c r="R99" s="367">
        <f t="shared" si="4"/>
        <v>9968.74</v>
      </c>
      <c r="S99" s="367">
        <f t="shared" si="4"/>
        <v>19937.48</v>
      </c>
      <c r="T99" s="372">
        <f t="shared" si="3"/>
        <v>39874.959999999999</v>
      </c>
    </row>
    <row r="100" spans="1:20" x14ac:dyDescent="0.3">
      <c r="A100" s="364" t="s">
        <v>137</v>
      </c>
      <c r="B100" s="365" t="s">
        <v>372</v>
      </c>
      <c r="C100" s="370" t="s">
        <v>270</v>
      </c>
      <c r="D100" s="366"/>
      <c r="E100" s="371">
        <v>10246.200000000001</v>
      </c>
      <c r="F100" s="371">
        <v>10246.200000000001</v>
      </c>
      <c r="G100" s="371">
        <v>10246.200000000001</v>
      </c>
      <c r="H100" s="292"/>
      <c r="I100" s="368">
        <v>1</v>
      </c>
      <c r="J100" s="368">
        <v>1</v>
      </c>
      <c r="K100" s="368">
        <v>1</v>
      </c>
      <c r="L100" s="366"/>
      <c r="M100" s="370" t="s">
        <v>248</v>
      </c>
      <c r="N100" s="293"/>
      <c r="O100" s="370" t="s">
        <v>208</v>
      </c>
      <c r="P100" s="369"/>
      <c r="Q100" s="367">
        <f t="shared" si="4"/>
        <v>10246.200000000001</v>
      </c>
      <c r="R100" s="367">
        <f t="shared" si="4"/>
        <v>10246.200000000001</v>
      </c>
      <c r="S100" s="367">
        <f t="shared" si="4"/>
        <v>10246.200000000001</v>
      </c>
      <c r="T100" s="372">
        <f t="shared" si="3"/>
        <v>30738.600000000002</v>
      </c>
    </row>
    <row r="101" spans="1:20" x14ac:dyDescent="0.3">
      <c r="A101" s="364" t="s">
        <v>137</v>
      </c>
      <c r="B101" s="365" t="s">
        <v>289</v>
      </c>
      <c r="C101" s="370" t="s">
        <v>270</v>
      </c>
      <c r="D101" s="366"/>
      <c r="E101" s="371">
        <v>10246.200000000001</v>
      </c>
      <c r="F101" s="371">
        <v>10246.200000000001</v>
      </c>
      <c r="G101" s="371">
        <v>10246.200000000001</v>
      </c>
      <c r="H101" s="292"/>
      <c r="I101" s="368">
        <v>3</v>
      </c>
      <c r="J101" s="368">
        <v>3</v>
      </c>
      <c r="K101" s="368">
        <v>3</v>
      </c>
      <c r="L101" s="366"/>
      <c r="M101" s="370" t="s">
        <v>248</v>
      </c>
      <c r="N101" s="293"/>
      <c r="O101" s="370" t="s">
        <v>208</v>
      </c>
      <c r="P101" s="369"/>
      <c r="Q101" s="367">
        <f t="shared" si="4"/>
        <v>30738.600000000002</v>
      </c>
      <c r="R101" s="367">
        <f t="shared" si="4"/>
        <v>30738.600000000002</v>
      </c>
      <c r="S101" s="367">
        <f t="shared" si="4"/>
        <v>30738.600000000002</v>
      </c>
      <c r="T101" s="372">
        <f t="shared" si="3"/>
        <v>92215.8</v>
      </c>
    </row>
    <row r="102" spans="1:20" x14ac:dyDescent="0.3">
      <c r="A102" s="364" t="s">
        <v>137</v>
      </c>
      <c r="B102" s="365" t="s">
        <v>373</v>
      </c>
      <c r="C102" s="370" t="s">
        <v>270</v>
      </c>
      <c r="D102" s="366"/>
      <c r="E102" s="371">
        <v>9691.23</v>
      </c>
      <c r="F102" s="371">
        <v>9691.23</v>
      </c>
      <c r="G102" s="371">
        <v>9691.23</v>
      </c>
      <c r="H102" s="292"/>
      <c r="I102" s="368">
        <v>1</v>
      </c>
      <c r="J102" s="368">
        <v>1</v>
      </c>
      <c r="K102" s="368">
        <v>2</v>
      </c>
      <c r="L102" s="366"/>
      <c r="M102" s="370" t="s">
        <v>248</v>
      </c>
      <c r="N102" s="293"/>
      <c r="O102" s="370" t="s">
        <v>208</v>
      </c>
      <c r="P102" s="369"/>
      <c r="Q102" s="367">
        <f t="shared" si="4"/>
        <v>9691.23</v>
      </c>
      <c r="R102" s="367">
        <f t="shared" si="4"/>
        <v>9691.23</v>
      </c>
      <c r="S102" s="367">
        <f t="shared" si="4"/>
        <v>19382.46</v>
      </c>
      <c r="T102" s="372">
        <f t="shared" si="3"/>
        <v>38764.92</v>
      </c>
    </row>
    <row r="103" spans="1:20" x14ac:dyDescent="0.3">
      <c r="A103" s="364" t="s">
        <v>137</v>
      </c>
      <c r="B103" s="365" t="s">
        <v>290</v>
      </c>
      <c r="C103" s="370" t="s">
        <v>270</v>
      </c>
      <c r="D103" s="366"/>
      <c r="E103" s="371">
        <v>9968.74</v>
      </c>
      <c r="F103" s="371">
        <v>9968.74</v>
      </c>
      <c r="G103" s="371">
        <v>9968.74</v>
      </c>
      <c r="H103" s="292"/>
      <c r="I103" s="368">
        <v>1</v>
      </c>
      <c r="J103" s="368">
        <v>1</v>
      </c>
      <c r="K103" s="368">
        <v>1</v>
      </c>
      <c r="L103" s="366"/>
      <c r="M103" s="370" t="s">
        <v>248</v>
      </c>
      <c r="N103" s="293"/>
      <c r="O103" s="370" t="s">
        <v>208</v>
      </c>
      <c r="P103" s="369"/>
      <c r="Q103" s="367">
        <f t="shared" si="4"/>
        <v>9968.74</v>
      </c>
      <c r="R103" s="367">
        <f t="shared" si="4"/>
        <v>9968.74</v>
      </c>
      <c r="S103" s="367">
        <f t="shared" si="4"/>
        <v>9968.74</v>
      </c>
      <c r="T103" s="372">
        <f t="shared" si="3"/>
        <v>29906.22</v>
      </c>
    </row>
    <row r="104" spans="1:20" x14ac:dyDescent="0.3">
      <c r="A104" s="364" t="s">
        <v>137</v>
      </c>
      <c r="B104" s="365" t="s">
        <v>291</v>
      </c>
      <c r="C104" s="370" t="s">
        <v>270</v>
      </c>
      <c r="D104" s="366"/>
      <c r="E104" s="371">
        <v>9691.23</v>
      </c>
      <c r="F104" s="371">
        <v>9691.23</v>
      </c>
      <c r="G104" s="371">
        <v>9691.23</v>
      </c>
      <c r="H104" s="292"/>
      <c r="I104" s="368">
        <v>1</v>
      </c>
      <c r="J104" s="368">
        <v>2</v>
      </c>
      <c r="K104" s="368">
        <v>2</v>
      </c>
      <c r="L104" s="366"/>
      <c r="M104" s="370" t="s">
        <v>248</v>
      </c>
      <c r="N104" s="293"/>
      <c r="O104" s="370" t="s">
        <v>208</v>
      </c>
      <c r="P104" s="369"/>
      <c r="Q104" s="367">
        <f t="shared" si="4"/>
        <v>9691.23</v>
      </c>
      <c r="R104" s="367">
        <f t="shared" si="4"/>
        <v>19382.46</v>
      </c>
      <c r="S104" s="367">
        <f t="shared" si="4"/>
        <v>19382.46</v>
      </c>
      <c r="T104" s="372">
        <f t="shared" si="3"/>
        <v>48456.149999999994</v>
      </c>
    </row>
    <row r="105" spans="1:20" x14ac:dyDescent="0.3">
      <c r="A105" s="364" t="s">
        <v>137</v>
      </c>
      <c r="B105" s="365" t="s">
        <v>374</v>
      </c>
      <c r="C105" s="370" t="s">
        <v>270</v>
      </c>
      <c r="D105" s="366"/>
      <c r="E105" s="371">
        <v>9968.74</v>
      </c>
      <c r="F105" s="371">
        <v>9968.74</v>
      </c>
      <c r="G105" s="371">
        <v>9968.74</v>
      </c>
      <c r="H105" s="292"/>
      <c r="I105" s="368">
        <v>2</v>
      </c>
      <c r="J105" s="368">
        <v>1</v>
      </c>
      <c r="K105" s="368">
        <v>1</v>
      </c>
      <c r="L105" s="366"/>
      <c r="M105" s="370" t="s">
        <v>248</v>
      </c>
      <c r="N105" s="293"/>
      <c r="O105" s="370" t="s">
        <v>208</v>
      </c>
      <c r="P105" s="369"/>
      <c r="Q105" s="367">
        <f t="shared" si="4"/>
        <v>19937.48</v>
      </c>
      <c r="R105" s="367">
        <f t="shared" si="4"/>
        <v>9968.74</v>
      </c>
      <c r="S105" s="367">
        <f t="shared" si="4"/>
        <v>9968.74</v>
      </c>
      <c r="T105" s="372">
        <f t="shared" si="3"/>
        <v>39874.959999999999</v>
      </c>
    </row>
    <row r="106" spans="1:20" x14ac:dyDescent="0.3">
      <c r="A106" s="364" t="s">
        <v>137</v>
      </c>
      <c r="B106" s="365" t="s">
        <v>292</v>
      </c>
      <c r="C106" s="370" t="s">
        <v>270</v>
      </c>
      <c r="D106" s="366"/>
      <c r="E106" s="371">
        <v>9691.23</v>
      </c>
      <c r="F106" s="371">
        <v>9691.23</v>
      </c>
      <c r="G106" s="371">
        <v>9691.23</v>
      </c>
      <c r="H106" s="292"/>
      <c r="I106" s="368">
        <v>17</v>
      </c>
      <c r="J106" s="368">
        <v>17</v>
      </c>
      <c r="K106" s="368">
        <v>17</v>
      </c>
      <c r="L106" s="366"/>
      <c r="M106" s="370" t="s">
        <v>248</v>
      </c>
      <c r="N106" s="293"/>
      <c r="O106" s="370" t="s">
        <v>208</v>
      </c>
      <c r="P106" s="369"/>
      <c r="Q106" s="367">
        <f t="shared" si="4"/>
        <v>164750.91</v>
      </c>
      <c r="R106" s="367">
        <f t="shared" si="4"/>
        <v>164750.91</v>
      </c>
      <c r="S106" s="367">
        <f t="shared" si="4"/>
        <v>164750.91</v>
      </c>
      <c r="T106" s="372">
        <f t="shared" si="3"/>
        <v>494252.73</v>
      </c>
    </row>
    <row r="107" spans="1:20" x14ac:dyDescent="0.3">
      <c r="A107" s="364" t="s">
        <v>137</v>
      </c>
      <c r="B107" s="365" t="s">
        <v>293</v>
      </c>
      <c r="C107" s="370" t="s">
        <v>270</v>
      </c>
      <c r="D107" s="366"/>
      <c r="E107" s="371">
        <v>9968.74</v>
      </c>
      <c r="F107" s="371">
        <v>9968.74</v>
      </c>
      <c r="G107" s="371">
        <v>9968.74</v>
      </c>
      <c r="H107" s="292"/>
      <c r="I107" s="368">
        <v>14</v>
      </c>
      <c r="J107" s="368">
        <v>11</v>
      </c>
      <c r="K107" s="368">
        <v>10</v>
      </c>
      <c r="L107" s="366"/>
      <c r="M107" s="370" t="s">
        <v>248</v>
      </c>
      <c r="N107" s="293"/>
      <c r="O107" s="370" t="s">
        <v>208</v>
      </c>
      <c r="P107" s="369"/>
      <c r="Q107" s="367">
        <f t="shared" si="4"/>
        <v>139562.35999999999</v>
      </c>
      <c r="R107" s="367">
        <f t="shared" si="4"/>
        <v>109656.14</v>
      </c>
      <c r="S107" s="367">
        <f t="shared" si="4"/>
        <v>99687.4</v>
      </c>
      <c r="T107" s="372">
        <f t="shared" si="3"/>
        <v>348905.9</v>
      </c>
    </row>
    <row r="108" spans="1:20" x14ac:dyDescent="0.3">
      <c r="A108" s="364" t="s">
        <v>137</v>
      </c>
      <c r="B108" s="365" t="s">
        <v>375</v>
      </c>
      <c r="C108" s="370" t="s">
        <v>270</v>
      </c>
      <c r="D108" s="366"/>
      <c r="E108" s="371">
        <v>9136.41</v>
      </c>
      <c r="F108" s="371">
        <v>9136.41</v>
      </c>
      <c r="G108" s="371">
        <v>9136.41</v>
      </c>
      <c r="H108" s="292"/>
      <c r="I108" s="368">
        <v>1</v>
      </c>
      <c r="J108" s="368">
        <v>1</v>
      </c>
      <c r="K108" s="368">
        <v>1</v>
      </c>
      <c r="L108" s="366"/>
      <c r="M108" s="370" t="s">
        <v>248</v>
      </c>
      <c r="N108" s="293"/>
      <c r="O108" s="370" t="s">
        <v>208</v>
      </c>
      <c r="P108" s="369"/>
      <c r="Q108" s="367">
        <f t="shared" si="4"/>
        <v>9136.41</v>
      </c>
      <c r="R108" s="367">
        <f t="shared" si="4"/>
        <v>9136.41</v>
      </c>
      <c r="S108" s="367">
        <f t="shared" si="4"/>
        <v>9136.41</v>
      </c>
      <c r="T108" s="372">
        <f t="shared" si="3"/>
        <v>27409.23</v>
      </c>
    </row>
    <row r="109" spans="1:20" x14ac:dyDescent="0.3">
      <c r="A109" s="364" t="s">
        <v>137</v>
      </c>
      <c r="B109" s="365" t="s">
        <v>294</v>
      </c>
      <c r="C109" s="370" t="s">
        <v>270</v>
      </c>
      <c r="D109" s="366"/>
      <c r="E109" s="371">
        <v>9413.75</v>
      </c>
      <c r="F109" s="371">
        <v>9413.75</v>
      </c>
      <c r="G109" s="371">
        <v>9413.75</v>
      </c>
      <c r="H109" s="292"/>
      <c r="I109" s="368">
        <v>2</v>
      </c>
      <c r="J109" s="368">
        <v>2</v>
      </c>
      <c r="K109" s="368">
        <v>2</v>
      </c>
      <c r="L109" s="366"/>
      <c r="M109" s="370" t="s">
        <v>248</v>
      </c>
      <c r="N109" s="293"/>
      <c r="O109" s="370" t="s">
        <v>208</v>
      </c>
      <c r="P109" s="369"/>
      <c r="Q109" s="367">
        <f t="shared" si="4"/>
        <v>18827.5</v>
      </c>
      <c r="R109" s="367">
        <f t="shared" si="4"/>
        <v>18827.5</v>
      </c>
      <c r="S109" s="367">
        <f t="shared" si="4"/>
        <v>18827.5</v>
      </c>
      <c r="T109" s="372">
        <f t="shared" si="3"/>
        <v>56482.5</v>
      </c>
    </row>
    <row r="110" spans="1:20" x14ac:dyDescent="0.3">
      <c r="A110" s="364" t="s">
        <v>137</v>
      </c>
      <c r="B110" s="365" t="s">
        <v>295</v>
      </c>
      <c r="C110" s="370" t="s">
        <v>270</v>
      </c>
      <c r="D110" s="366"/>
      <c r="E110" s="371">
        <v>9136.41</v>
      </c>
      <c r="F110" s="371">
        <v>9136.41</v>
      </c>
      <c r="G110" s="371">
        <v>9136.41</v>
      </c>
      <c r="H110" s="292"/>
      <c r="I110" s="368">
        <v>17</v>
      </c>
      <c r="J110" s="368">
        <v>16</v>
      </c>
      <c r="K110" s="368">
        <v>16</v>
      </c>
      <c r="L110" s="366"/>
      <c r="M110" s="370" t="s">
        <v>248</v>
      </c>
      <c r="N110" s="293"/>
      <c r="O110" s="370" t="s">
        <v>208</v>
      </c>
      <c r="P110" s="369"/>
      <c r="Q110" s="367">
        <f t="shared" si="4"/>
        <v>155318.97</v>
      </c>
      <c r="R110" s="367">
        <f t="shared" si="4"/>
        <v>146182.56</v>
      </c>
      <c r="S110" s="367">
        <f t="shared" si="4"/>
        <v>146182.56</v>
      </c>
      <c r="T110" s="372">
        <f t="shared" si="3"/>
        <v>447684.09</v>
      </c>
    </row>
    <row r="111" spans="1:20" x14ac:dyDescent="0.3">
      <c r="A111" s="364" t="s">
        <v>137</v>
      </c>
      <c r="B111" s="365" t="s">
        <v>296</v>
      </c>
      <c r="C111" s="370" t="s">
        <v>270</v>
      </c>
      <c r="D111" s="366"/>
      <c r="E111" s="371">
        <v>9413.75</v>
      </c>
      <c r="F111" s="371">
        <v>9413.75</v>
      </c>
      <c r="G111" s="371">
        <v>9413.75</v>
      </c>
      <c r="H111" s="292"/>
      <c r="I111" s="368">
        <v>25</v>
      </c>
      <c r="J111" s="368">
        <v>25</v>
      </c>
      <c r="K111" s="368">
        <v>25</v>
      </c>
      <c r="L111" s="366"/>
      <c r="M111" s="370" t="s">
        <v>248</v>
      </c>
      <c r="N111" s="293"/>
      <c r="O111" s="370" t="s">
        <v>208</v>
      </c>
      <c r="P111" s="369"/>
      <c r="Q111" s="367">
        <f t="shared" si="4"/>
        <v>235343.75</v>
      </c>
      <c r="R111" s="367">
        <f t="shared" si="4"/>
        <v>235343.75</v>
      </c>
      <c r="S111" s="367">
        <f t="shared" si="4"/>
        <v>235343.75</v>
      </c>
      <c r="T111" s="372">
        <f t="shared" si="3"/>
        <v>706031.25</v>
      </c>
    </row>
    <row r="112" spans="1:20" x14ac:dyDescent="0.3">
      <c r="A112" s="364" t="s">
        <v>137</v>
      </c>
      <c r="B112" s="365" t="s">
        <v>376</v>
      </c>
      <c r="C112" s="370" t="s">
        <v>270</v>
      </c>
      <c r="D112" s="366"/>
      <c r="E112" s="371">
        <v>10246.200000000001</v>
      </c>
      <c r="F112" s="371">
        <v>10246.200000000001</v>
      </c>
      <c r="G112" s="371">
        <v>10246.200000000001</v>
      </c>
      <c r="H112" s="292"/>
      <c r="I112" s="368">
        <v>2</v>
      </c>
      <c r="J112" s="368">
        <v>2</v>
      </c>
      <c r="K112" s="368">
        <v>2</v>
      </c>
      <c r="L112" s="366"/>
      <c r="M112" s="370" t="s">
        <v>248</v>
      </c>
      <c r="N112" s="293"/>
      <c r="O112" s="370" t="s">
        <v>208</v>
      </c>
      <c r="P112" s="369"/>
      <c r="Q112" s="367">
        <f t="shared" si="4"/>
        <v>20492.400000000001</v>
      </c>
      <c r="R112" s="367">
        <f t="shared" si="4"/>
        <v>20492.400000000001</v>
      </c>
      <c r="S112" s="367">
        <f t="shared" si="4"/>
        <v>20492.400000000001</v>
      </c>
      <c r="T112" s="372">
        <f t="shared" si="3"/>
        <v>61477.200000000004</v>
      </c>
    </row>
    <row r="113" spans="1:20" x14ac:dyDescent="0.3">
      <c r="A113" s="364" t="s">
        <v>137</v>
      </c>
      <c r="B113" s="365" t="s">
        <v>436</v>
      </c>
      <c r="C113" s="370" t="s">
        <v>270</v>
      </c>
      <c r="D113" s="366"/>
      <c r="E113" s="371">
        <v>10246.200000000001</v>
      </c>
      <c r="F113" s="371">
        <v>10246.200000000001</v>
      </c>
      <c r="G113" s="371">
        <v>10246.200000000001</v>
      </c>
      <c r="H113" s="292"/>
      <c r="I113" s="368">
        <v>0</v>
      </c>
      <c r="J113" s="368">
        <v>1</v>
      </c>
      <c r="K113" s="368">
        <v>1</v>
      </c>
      <c r="L113" s="366"/>
      <c r="M113" s="370" t="s">
        <v>248</v>
      </c>
      <c r="N113" s="293"/>
      <c r="O113" s="370" t="s">
        <v>208</v>
      </c>
      <c r="P113" s="369"/>
      <c r="Q113" s="367">
        <f t="shared" si="4"/>
        <v>0</v>
      </c>
      <c r="R113" s="367">
        <f t="shared" si="4"/>
        <v>10246.200000000001</v>
      </c>
      <c r="S113" s="367">
        <f t="shared" si="4"/>
        <v>10246.200000000001</v>
      </c>
      <c r="T113" s="372">
        <f t="shared" si="3"/>
        <v>20492.400000000001</v>
      </c>
    </row>
    <row r="114" spans="1:20" x14ac:dyDescent="0.3">
      <c r="A114" s="364" t="s">
        <v>137</v>
      </c>
      <c r="B114" s="365" t="s">
        <v>297</v>
      </c>
      <c r="C114" s="370" t="s">
        <v>270</v>
      </c>
      <c r="D114" s="366"/>
      <c r="E114" s="371">
        <v>10246.200000000001</v>
      </c>
      <c r="F114" s="371">
        <v>10246.200000000001</v>
      </c>
      <c r="G114" s="371">
        <v>10246.200000000001</v>
      </c>
      <c r="H114" s="292"/>
      <c r="I114" s="368">
        <v>25</v>
      </c>
      <c r="J114" s="368">
        <v>25</v>
      </c>
      <c r="K114" s="368">
        <v>25</v>
      </c>
      <c r="L114" s="366"/>
      <c r="M114" s="370" t="s">
        <v>248</v>
      </c>
      <c r="N114" s="293"/>
      <c r="O114" s="370" t="s">
        <v>208</v>
      </c>
      <c r="P114" s="369"/>
      <c r="Q114" s="367">
        <f t="shared" si="4"/>
        <v>256155.00000000003</v>
      </c>
      <c r="R114" s="367">
        <f t="shared" si="4"/>
        <v>256155.00000000003</v>
      </c>
      <c r="S114" s="367">
        <f t="shared" si="4"/>
        <v>256155.00000000003</v>
      </c>
      <c r="T114" s="372">
        <f t="shared" si="3"/>
        <v>768465.00000000012</v>
      </c>
    </row>
    <row r="115" spans="1:20" x14ac:dyDescent="0.3">
      <c r="A115" s="364" t="s">
        <v>137</v>
      </c>
      <c r="B115" s="365" t="s">
        <v>377</v>
      </c>
      <c r="C115" s="370" t="s">
        <v>270</v>
      </c>
      <c r="D115" s="366"/>
      <c r="E115" s="371">
        <v>9413.75</v>
      </c>
      <c r="F115" s="371">
        <v>9413.75</v>
      </c>
      <c r="G115" s="371">
        <v>9413.75</v>
      </c>
      <c r="H115" s="292"/>
      <c r="I115" s="368">
        <v>3</v>
      </c>
      <c r="J115" s="368">
        <v>3</v>
      </c>
      <c r="K115" s="368">
        <v>3</v>
      </c>
      <c r="L115" s="366"/>
      <c r="M115" s="370" t="s">
        <v>248</v>
      </c>
      <c r="N115" s="293"/>
      <c r="O115" s="370" t="s">
        <v>208</v>
      </c>
      <c r="P115" s="369"/>
      <c r="Q115" s="367">
        <f t="shared" si="4"/>
        <v>28241.25</v>
      </c>
      <c r="R115" s="367">
        <f t="shared" si="4"/>
        <v>28241.25</v>
      </c>
      <c r="S115" s="367">
        <f t="shared" si="4"/>
        <v>28241.25</v>
      </c>
      <c r="T115" s="372">
        <f t="shared" ref="T115:T178" si="5">SUM(Q115:S115)</f>
        <v>84723.75</v>
      </c>
    </row>
    <row r="116" spans="1:20" x14ac:dyDescent="0.3">
      <c r="A116" s="364" t="s">
        <v>137</v>
      </c>
      <c r="B116" s="365" t="s">
        <v>298</v>
      </c>
      <c r="C116" s="370" t="s">
        <v>270</v>
      </c>
      <c r="D116" s="366"/>
      <c r="E116" s="371">
        <v>10246.200000000001</v>
      </c>
      <c r="F116" s="371">
        <v>10246.200000000001</v>
      </c>
      <c r="G116" s="371">
        <v>10246.200000000001</v>
      </c>
      <c r="H116" s="292"/>
      <c r="I116" s="368">
        <v>1</v>
      </c>
      <c r="J116" s="368">
        <v>1</v>
      </c>
      <c r="K116" s="368">
        <v>1</v>
      </c>
      <c r="L116" s="366"/>
      <c r="M116" s="370" t="s">
        <v>248</v>
      </c>
      <c r="N116" s="293"/>
      <c r="O116" s="370" t="s">
        <v>208</v>
      </c>
      <c r="P116" s="369"/>
      <c r="Q116" s="367">
        <f t="shared" ref="Q116:S179" si="6">+E116*I116</f>
        <v>10246.200000000001</v>
      </c>
      <c r="R116" s="367">
        <f t="shared" si="6"/>
        <v>10246.200000000001</v>
      </c>
      <c r="S116" s="367">
        <f t="shared" si="6"/>
        <v>10246.200000000001</v>
      </c>
      <c r="T116" s="372">
        <f t="shared" si="5"/>
        <v>30738.600000000002</v>
      </c>
    </row>
    <row r="117" spans="1:20" x14ac:dyDescent="0.3">
      <c r="A117" s="364" t="s">
        <v>137</v>
      </c>
      <c r="B117" s="365" t="s">
        <v>299</v>
      </c>
      <c r="C117" s="370" t="s">
        <v>270</v>
      </c>
      <c r="D117" s="366"/>
      <c r="E117" s="371">
        <v>10523.53</v>
      </c>
      <c r="F117" s="371">
        <v>10523.53</v>
      </c>
      <c r="G117" s="371">
        <v>10523.53</v>
      </c>
      <c r="H117" s="292"/>
      <c r="I117" s="368">
        <v>13</v>
      </c>
      <c r="J117" s="368">
        <v>13</v>
      </c>
      <c r="K117" s="368">
        <v>13</v>
      </c>
      <c r="L117" s="366"/>
      <c r="M117" s="370" t="s">
        <v>248</v>
      </c>
      <c r="N117" s="293"/>
      <c r="O117" s="370" t="s">
        <v>208</v>
      </c>
      <c r="P117" s="369"/>
      <c r="Q117" s="367">
        <f t="shared" si="6"/>
        <v>136805.89000000001</v>
      </c>
      <c r="R117" s="367">
        <f t="shared" si="6"/>
        <v>136805.89000000001</v>
      </c>
      <c r="S117" s="367">
        <f t="shared" si="6"/>
        <v>136805.89000000001</v>
      </c>
      <c r="T117" s="372">
        <f t="shared" si="5"/>
        <v>410417.67000000004</v>
      </c>
    </row>
    <row r="118" spans="1:20" x14ac:dyDescent="0.3">
      <c r="A118" s="364" t="s">
        <v>137</v>
      </c>
      <c r="B118" s="365" t="s">
        <v>300</v>
      </c>
      <c r="C118" s="370" t="s">
        <v>270</v>
      </c>
      <c r="D118" s="366"/>
      <c r="E118" s="371">
        <v>10801.07</v>
      </c>
      <c r="F118" s="371">
        <v>10801.07</v>
      </c>
      <c r="G118" s="371">
        <v>10801.07</v>
      </c>
      <c r="H118" s="292"/>
      <c r="I118" s="368">
        <v>21</v>
      </c>
      <c r="J118" s="368">
        <v>19</v>
      </c>
      <c r="K118" s="368">
        <v>18</v>
      </c>
      <c r="L118" s="366"/>
      <c r="M118" s="370" t="s">
        <v>248</v>
      </c>
      <c r="N118" s="293"/>
      <c r="O118" s="370" t="s">
        <v>208</v>
      </c>
      <c r="P118" s="369"/>
      <c r="Q118" s="367">
        <f t="shared" si="6"/>
        <v>226822.47</v>
      </c>
      <c r="R118" s="367">
        <f t="shared" si="6"/>
        <v>205220.33</v>
      </c>
      <c r="S118" s="367">
        <f t="shared" si="6"/>
        <v>194419.26</v>
      </c>
      <c r="T118" s="372">
        <f t="shared" si="5"/>
        <v>626462.06000000006</v>
      </c>
    </row>
    <row r="119" spans="1:20" x14ac:dyDescent="0.3">
      <c r="A119" s="364" t="s">
        <v>137</v>
      </c>
      <c r="B119" s="365" t="s">
        <v>378</v>
      </c>
      <c r="C119" s="370" t="s">
        <v>270</v>
      </c>
      <c r="D119" s="366"/>
      <c r="E119" s="371">
        <v>9691.23</v>
      </c>
      <c r="F119" s="371">
        <v>9691.23</v>
      </c>
      <c r="G119" s="371">
        <v>9691.23</v>
      </c>
      <c r="H119" s="292"/>
      <c r="I119" s="368">
        <v>1</v>
      </c>
      <c r="J119" s="368">
        <v>1</v>
      </c>
      <c r="K119" s="368">
        <v>1</v>
      </c>
      <c r="L119" s="366"/>
      <c r="M119" s="370" t="s">
        <v>248</v>
      </c>
      <c r="N119" s="293"/>
      <c r="O119" s="370" t="s">
        <v>208</v>
      </c>
      <c r="P119" s="369"/>
      <c r="Q119" s="367">
        <f t="shared" si="6"/>
        <v>9691.23</v>
      </c>
      <c r="R119" s="367">
        <f t="shared" si="6"/>
        <v>9691.23</v>
      </c>
      <c r="S119" s="367">
        <f t="shared" si="6"/>
        <v>9691.23</v>
      </c>
      <c r="T119" s="372">
        <f t="shared" si="5"/>
        <v>29073.69</v>
      </c>
    </row>
    <row r="120" spans="1:20" x14ac:dyDescent="0.3">
      <c r="A120" s="364" t="s">
        <v>137</v>
      </c>
      <c r="B120" s="365" t="s">
        <v>301</v>
      </c>
      <c r="C120" s="370" t="s">
        <v>270</v>
      </c>
      <c r="D120" s="366"/>
      <c r="E120" s="371">
        <v>10246.200000000001</v>
      </c>
      <c r="F120" s="371">
        <v>10246.200000000001</v>
      </c>
      <c r="G120" s="371">
        <v>10246.200000000001</v>
      </c>
      <c r="H120" s="292"/>
      <c r="I120" s="368">
        <v>1</v>
      </c>
      <c r="J120" s="368">
        <v>1</v>
      </c>
      <c r="K120" s="368">
        <v>1</v>
      </c>
      <c r="L120" s="366"/>
      <c r="M120" s="370" t="s">
        <v>248</v>
      </c>
      <c r="N120" s="293"/>
      <c r="O120" s="370" t="s">
        <v>208</v>
      </c>
      <c r="P120" s="369"/>
      <c r="Q120" s="367">
        <f t="shared" si="6"/>
        <v>10246.200000000001</v>
      </c>
      <c r="R120" s="367">
        <f t="shared" si="6"/>
        <v>10246.200000000001</v>
      </c>
      <c r="S120" s="367">
        <f t="shared" si="6"/>
        <v>10246.200000000001</v>
      </c>
      <c r="T120" s="372">
        <f t="shared" si="5"/>
        <v>30738.600000000002</v>
      </c>
    </row>
    <row r="121" spans="1:20" x14ac:dyDescent="0.3">
      <c r="A121" s="364" t="s">
        <v>137</v>
      </c>
      <c r="B121" s="365" t="s">
        <v>302</v>
      </c>
      <c r="C121" s="370" t="s">
        <v>303</v>
      </c>
      <c r="D121" s="366"/>
      <c r="E121" s="371">
        <v>7194.22</v>
      </c>
      <c r="F121" s="371">
        <v>7194.22</v>
      </c>
      <c r="G121" s="371">
        <v>7194.22</v>
      </c>
      <c r="H121" s="292"/>
      <c r="I121" s="368">
        <v>41</v>
      </c>
      <c r="J121" s="368">
        <v>41</v>
      </c>
      <c r="K121" s="368">
        <v>41</v>
      </c>
      <c r="L121" s="366"/>
      <c r="M121" s="370" t="s">
        <v>248</v>
      </c>
      <c r="N121" s="293"/>
      <c r="O121" s="370" t="s">
        <v>208</v>
      </c>
      <c r="P121" s="369"/>
      <c r="Q121" s="367">
        <f t="shared" si="6"/>
        <v>294963.02</v>
      </c>
      <c r="R121" s="367">
        <f t="shared" si="6"/>
        <v>294963.02</v>
      </c>
      <c r="S121" s="367">
        <f t="shared" si="6"/>
        <v>294963.02</v>
      </c>
      <c r="T121" s="372">
        <f t="shared" si="5"/>
        <v>884889.06</v>
      </c>
    </row>
    <row r="122" spans="1:20" x14ac:dyDescent="0.3">
      <c r="A122" s="364" t="s">
        <v>137</v>
      </c>
      <c r="B122" s="365" t="s">
        <v>304</v>
      </c>
      <c r="C122" s="370" t="s">
        <v>303</v>
      </c>
      <c r="D122" s="366"/>
      <c r="E122" s="371">
        <v>7194.22</v>
      </c>
      <c r="F122" s="371">
        <v>7194.22</v>
      </c>
      <c r="G122" s="371">
        <v>7194.22</v>
      </c>
      <c r="H122" s="292"/>
      <c r="I122" s="368">
        <v>3</v>
      </c>
      <c r="J122" s="368">
        <v>3</v>
      </c>
      <c r="K122" s="368">
        <v>3</v>
      </c>
      <c r="L122" s="366"/>
      <c r="M122" s="370" t="s">
        <v>248</v>
      </c>
      <c r="N122" s="293"/>
      <c r="O122" s="370" t="s">
        <v>208</v>
      </c>
      <c r="P122" s="369"/>
      <c r="Q122" s="367">
        <f t="shared" si="6"/>
        <v>21582.66</v>
      </c>
      <c r="R122" s="367">
        <f t="shared" si="6"/>
        <v>21582.66</v>
      </c>
      <c r="S122" s="367">
        <f t="shared" si="6"/>
        <v>21582.66</v>
      </c>
      <c r="T122" s="372">
        <f t="shared" si="5"/>
        <v>64747.979999999996</v>
      </c>
    </row>
    <row r="123" spans="1:20" x14ac:dyDescent="0.3">
      <c r="A123" s="364" t="s">
        <v>137</v>
      </c>
      <c r="B123" s="365" t="s">
        <v>305</v>
      </c>
      <c r="C123" s="370" t="s">
        <v>303</v>
      </c>
      <c r="D123" s="366"/>
      <c r="E123" s="371">
        <v>7194.22</v>
      </c>
      <c r="F123" s="371">
        <v>7194.22</v>
      </c>
      <c r="G123" s="371">
        <v>7194.22</v>
      </c>
      <c r="H123" s="292"/>
      <c r="I123" s="368">
        <v>5</v>
      </c>
      <c r="J123" s="368">
        <v>5</v>
      </c>
      <c r="K123" s="368">
        <v>5</v>
      </c>
      <c r="L123" s="366"/>
      <c r="M123" s="370" t="s">
        <v>248</v>
      </c>
      <c r="N123" s="293"/>
      <c r="O123" s="370" t="s">
        <v>208</v>
      </c>
      <c r="P123" s="369"/>
      <c r="Q123" s="367">
        <f t="shared" si="6"/>
        <v>35971.1</v>
      </c>
      <c r="R123" s="367">
        <f t="shared" si="6"/>
        <v>35971.1</v>
      </c>
      <c r="S123" s="367">
        <f t="shared" si="6"/>
        <v>35971.1</v>
      </c>
      <c r="T123" s="372">
        <f t="shared" si="5"/>
        <v>107913.29999999999</v>
      </c>
    </row>
    <row r="124" spans="1:20" x14ac:dyDescent="0.3">
      <c r="A124" s="364" t="s">
        <v>137</v>
      </c>
      <c r="B124" s="365" t="s">
        <v>379</v>
      </c>
      <c r="C124" s="370" t="s">
        <v>303</v>
      </c>
      <c r="D124" s="366"/>
      <c r="E124" s="371">
        <v>7194.22</v>
      </c>
      <c r="F124" s="371">
        <v>7194.22</v>
      </c>
      <c r="G124" s="371">
        <v>7194.22</v>
      </c>
      <c r="H124" s="292"/>
      <c r="I124" s="368">
        <v>5</v>
      </c>
      <c r="J124" s="368">
        <v>5</v>
      </c>
      <c r="K124" s="368">
        <v>6</v>
      </c>
      <c r="L124" s="366"/>
      <c r="M124" s="370" t="s">
        <v>248</v>
      </c>
      <c r="N124" s="293"/>
      <c r="O124" s="370" t="s">
        <v>208</v>
      </c>
      <c r="P124" s="369"/>
      <c r="Q124" s="367">
        <f t="shared" si="6"/>
        <v>35971.1</v>
      </c>
      <c r="R124" s="367">
        <f t="shared" si="6"/>
        <v>35971.1</v>
      </c>
      <c r="S124" s="367">
        <f t="shared" si="6"/>
        <v>43165.32</v>
      </c>
      <c r="T124" s="372">
        <f t="shared" si="5"/>
        <v>115107.51999999999</v>
      </c>
    </row>
    <row r="125" spans="1:20" x14ac:dyDescent="0.3">
      <c r="A125" s="364" t="s">
        <v>137</v>
      </c>
      <c r="B125" s="365" t="s">
        <v>306</v>
      </c>
      <c r="C125" s="370" t="s">
        <v>303</v>
      </c>
      <c r="D125" s="366"/>
      <c r="E125" s="371">
        <v>7471.53</v>
      </c>
      <c r="F125" s="371">
        <v>7471.53</v>
      </c>
      <c r="G125" s="371">
        <v>7471.53</v>
      </c>
      <c r="H125" s="292"/>
      <c r="I125" s="368">
        <v>31</v>
      </c>
      <c r="J125" s="368">
        <v>29</v>
      </c>
      <c r="K125" s="368">
        <v>28</v>
      </c>
      <c r="L125" s="366"/>
      <c r="M125" s="370" t="s">
        <v>248</v>
      </c>
      <c r="N125" s="293"/>
      <c r="O125" s="370" t="s">
        <v>208</v>
      </c>
      <c r="P125" s="369"/>
      <c r="Q125" s="367">
        <f t="shared" si="6"/>
        <v>231617.43</v>
      </c>
      <c r="R125" s="367">
        <f t="shared" si="6"/>
        <v>216674.37</v>
      </c>
      <c r="S125" s="367">
        <f t="shared" si="6"/>
        <v>209202.84</v>
      </c>
      <c r="T125" s="372">
        <f t="shared" si="5"/>
        <v>657494.64</v>
      </c>
    </row>
    <row r="126" spans="1:20" x14ac:dyDescent="0.3">
      <c r="A126" s="364" t="s">
        <v>137</v>
      </c>
      <c r="B126" s="365" t="s">
        <v>307</v>
      </c>
      <c r="C126" s="370" t="s">
        <v>303</v>
      </c>
      <c r="D126" s="366"/>
      <c r="E126" s="371">
        <v>7749.21</v>
      </c>
      <c r="F126" s="371">
        <v>7749.21</v>
      </c>
      <c r="G126" s="371">
        <v>7749.21</v>
      </c>
      <c r="H126" s="292"/>
      <c r="I126" s="368">
        <v>41</v>
      </c>
      <c r="J126" s="368">
        <v>41</v>
      </c>
      <c r="K126" s="368">
        <v>41</v>
      </c>
      <c r="L126" s="366"/>
      <c r="M126" s="370" t="s">
        <v>248</v>
      </c>
      <c r="N126" s="293"/>
      <c r="O126" s="370" t="s">
        <v>208</v>
      </c>
      <c r="P126" s="369"/>
      <c r="Q126" s="367">
        <f t="shared" si="6"/>
        <v>317717.61</v>
      </c>
      <c r="R126" s="367">
        <f t="shared" si="6"/>
        <v>317717.61</v>
      </c>
      <c r="S126" s="367">
        <f t="shared" si="6"/>
        <v>317717.61</v>
      </c>
      <c r="T126" s="372">
        <f t="shared" si="5"/>
        <v>953152.83</v>
      </c>
    </row>
    <row r="127" spans="1:20" x14ac:dyDescent="0.3">
      <c r="A127" s="364" t="s">
        <v>137</v>
      </c>
      <c r="B127" s="365" t="s">
        <v>437</v>
      </c>
      <c r="C127" s="370" t="s">
        <v>303</v>
      </c>
      <c r="D127" s="366"/>
      <c r="E127" s="371">
        <v>10523.53</v>
      </c>
      <c r="F127" s="371">
        <v>10523.53</v>
      </c>
      <c r="G127" s="371">
        <v>10523.53</v>
      </c>
      <c r="H127" s="292"/>
      <c r="I127" s="368">
        <v>1</v>
      </c>
      <c r="J127" s="368">
        <v>1</v>
      </c>
      <c r="K127" s="368">
        <v>1</v>
      </c>
      <c r="L127" s="366"/>
      <c r="M127" s="370" t="s">
        <v>248</v>
      </c>
      <c r="N127" s="293"/>
      <c r="O127" s="370" t="s">
        <v>208</v>
      </c>
      <c r="P127" s="369"/>
      <c r="Q127" s="367">
        <f t="shared" si="6"/>
        <v>10523.53</v>
      </c>
      <c r="R127" s="367">
        <f t="shared" si="6"/>
        <v>10523.53</v>
      </c>
      <c r="S127" s="367">
        <f t="shared" si="6"/>
        <v>10523.53</v>
      </c>
      <c r="T127" s="372">
        <f t="shared" si="5"/>
        <v>31570.590000000004</v>
      </c>
    </row>
    <row r="128" spans="1:20" x14ac:dyDescent="0.3">
      <c r="A128" s="364" t="s">
        <v>137</v>
      </c>
      <c r="B128" s="365" t="s">
        <v>380</v>
      </c>
      <c r="C128" s="370" t="s">
        <v>303</v>
      </c>
      <c r="D128" s="366"/>
      <c r="E128" s="371">
        <v>7471.53</v>
      </c>
      <c r="F128" s="371">
        <v>7471.53</v>
      </c>
      <c r="G128" s="371">
        <v>7471.53</v>
      </c>
      <c r="H128" s="292"/>
      <c r="I128" s="368">
        <v>1</v>
      </c>
      <c r="J128" s="368">
        <v>1</v>
      </c>
      <c r="K128" s="368">
        <v>1</v>
      </c>
      <c r="L128" s="366"/>
      <c r="M128" s="370" t="s">
        <v>248</v>
      </c>
      <c r="N128" s="293"/>
      <c r="O128" s="370" t="s">
        <v>208</v>
      </c>
      <c r="P128" s="369"/>
      <c r="Q128" s="367">
        <f t="shared" si="6"/>
        <v>7471.53</v>
      </c>
      <c r="R128" s="367">
        <f t="shared" si="6"/>
        <v>7471.53</v>
      </c>
      <c r="S128" s="367">
        <f t="shared" si="6"/>
        <v>7471.53</v>
      </c>
      <c r="T128" s="372">
        <f t="shared" si="5"/>
        <v>22414.59</v>
      </c>
    </row>
    <row r="129" spans="1:20" x14ac:dyDescent="0.3">
      <c r="A129" s="364" t="s">
        <v>137</v>
      </c>
      <c r="B129" s="365" t="s">
        <v>308</v>
      </c>
      <c r="C129" s="370" t="s">
        <v>303</v>
      </c>
      <c r="D129" s="366"/>
      <c r="E129" s="371">
        <v>7749.21</v>
      </c>
      <c r="F129" s="371">
        <v>7749.21</v>
      </c>
      <c r="G129" s="371">
        <v>7749.21</v>
      </c>
      <c r="H129" s="292"/>
      <c r="I129" s="368">
        <v>2</v>
      </c>
      <c r="J129" s="368">
        <v>2</v>
      </c>
      <c r="K129" s="368">
        <v>2</v>
      </c>
      <c r="L129" s="366"/>
      <c r="M129" s="370" t="s">
        <v>248</v>
      </c>
      <c r="N129" s="293"/>
      <c r="O129" s="370" t="s">
        <v>208</v>
      </c>
      <c r="P129" s="369"/>
      <c r="Q129" s="367">
        <f t="shared" si="6"/>
        <v>15498.42</v>
      </c>
      <c r="R129" s="367">
        <f t="shared" si="6"/>
        <v>15498.42</v>
      </c>
      <c r="S129" s="367">
        <f t="shared" si="6"/>
        <v>15498.42</v>
      </c>
      <c r="T129" s="372">
        <f t="shared" si="5"/>
        <v>46495.26</v>
      </c>
    </row>
    <row r="130" spans="1:20" x14ac:dyDescent="0.3">
      <c r="A130" s="364" t="s">
        <v>137</v>
      </c>
      <c r="B130" s="365" t="s">
        <v>381</v>
      </c>
      <c r="C130" s="370" t="s">
        <v>303</v>
      </c>
      <c r="D130" s="366"/>
      <c r="E130" s="371">
        <v>7471.53</v>
      </c>
      <c r="F130" s="371">
        <v>7471.53</v>
      </c>
      <c r="G130" s="371">
        <v>7471.53</v>
      </c>
      <c r="H130" s="292"/>
      <c r="I130" s="368">
        <v>1</v>
      </c>
      <c r="J130" s="368">
        <v>1</v>
      </c>
      <c r="K130" s="368">
        <v>1</v>
      </c>
      <c r="L130" s="366"/>
      <c r="M130" s="370" t="s">
        <v>248</v>
      </c>
      <c r="N130" s="293"/>
      <c r="O130" s="370" t="s">
        <v>208</v>
      </c>
      <c r="P130" s="369"/>
      <c r="Q130" s="367">
        <f t="shared" si="6"/>
        <v>7471.53</v>
      </c>
      <c r="R130" s="367">
        <f t="shared" si="6"/>
        <v>7471.53</v>
      </c>
      <c r="S130" s="367">
        <f t="shared" si="6"/>
        <v>7471.53</v>
      </c>
      <c r="T130" s="372">
        <f t="shared" si="5"/>
        <v>22414.59</v>
      </c>
    </row>
    <row r="131" spans="1:20" x14ac:dyDescent="0.3">
      <c r="A131" s="364" t="s">
        <v>137</v>
      </c>
      <c r="B131" s="365" t="s">
        <v>382</v>
      </c>
      <c r="C131" s="370" t="s">
        <v>303</v>
      </c>
      <c r="D131" s="366"/>
      <c r="E131" s="371">
        <v>7749.21</v>
      </c>
      <c r="F131" s="371">
        <v>7749.21</v>
      </c>
      <c r="G131" s="371">
        <v>7749.21</v>
      </c>
      <c r="H131" s="292"/>
      <c r="I131" s="368">
        <v>1</v>
      </c>
      <c r="J131" s="368">
        <v>1</v>
      </c>
      <c r="K131" s="368">
        <v>0</v>
      </c>
      <c r="L131" s="366"/>
      <c r="M131" s="370" t="s">
        <v>248</v>
      </c>
      <c r="N131" s="293"/>
      <c r="O131" s="370" t="s">
        <v>208</v>
      </c>
      <c r="P131" s="369"/>
      <c r="Q131" s="367">
        <f t="shared" si="6"/>
        <v>7749.21</v>
      </c>
      <c r="R131" s="367">
        <f t="shared" si="6"/>
        <v>7749.21</v>
      </c>
      <c r="S131" s="367">
        <f t="shared" si="6"/>
        <v>0</v>
      </c>
      <c r="T131" s="372">
        <f t="shared" si="5"/>
        <v>15498.42</v>
      </c>
    </row>
    <row r="132" spans="1:20" x14ac:dyDescent="0.3">
      <c r="A132" s="364" t="s">
        <v>137</v>
      </c>
      <c r="B132" s="365" t="s">
        <v>383</v>
      </c>
      <c r="C132" s="370" t="s">
        <v>303</v>
      </c>
      <c r="D132" s="366"/>
      <c r="E132" s="371">
        <v>8026.52</v>
      </c>
      <c r="F132" s="371">
        <v>8026.52</v>
      </c>
      <c r="G132" s="371">
        <v>8026.52</v>
      </c>
      <c r="H132" s="292"/>
      <c r="I132" s="368">
        <v>1</v>
      </c>
      <c r="J132" s="368">
        <v>1</v>
      </c>
      <c r="K132" s="368">
        <v>2</v>
      </c>
      <c r="L132" s="366"/>
      <c r="M132" s="370" t="s">
        <v>248</v>
      </c>
      <c r="N132" s="293"/>
      <c r="O132" s="370" t="s">
        <v>208</v>
      </c>
      <c r="P132" s="369"/>
      <c r="Q132" s="367">
        <f t="shared" si="6"/>
        <v>8026.52</v>
      </c>
      <c r="R132" s="367">
        <f t="shared" si="6"/>
        <v>8026.52</v>
      </c>
      <c r="S132" s="367">
        <f t="shared" si="6"/>
        <v>16053.04</v>
      </c>
      <c r="T132" s="372">
        <f t="shared" si="5"/>
        <v>32106.080000000002</v>
      </c>
    </row>
    <row r="133" spans="1:20" x14ac:dyDescent="0.3">
      <c r="A133" s="364" t="s">
        <v>137</v>
      </c>
      <c r="B133" s="365" t="s">
        <v>309</v>
      </c>
      <c r="C133" s="370" t="s">
        <v>303</v>
      </c>
      <c r="D133" s="366"/>
      <c r="E133" s="371">
        <v>8303.92</v>
      </c>
      <c r="F133" s="371">
        <v>8303.92</v>
      </c>
      <c r="G133" s="371">
        <v>8303.92</v>
      </c>
      <c r="H133" s="292"/>
      <c r="I133" s="368">
        <v>2</v>
      </c>
      <c r="J133" s="368">
        <v>2</v>
      </c>
      <c r="K133" s="368">
        <v>2</v>
      </c>
      <c r="L133" s="366"/>
      <c r="M133" s="370" t="s">
        <v>248</v>
      </c>
      <c r="N133" s="293"/>
      <c r="O133" s="370" t="s">
        <v>208</v>
      </c>
      <c r="P133" s="369"/>
      <c r="Q133" s="367">
        <f t="shared" si="6"/>
        <v>16607.84</v>
      </c>
      <c r="R133" s="367">
        <f t="shared" si="6"/>
        <v>16607.84</v>
      </c>
      <c r="S133" s="367">
        <f t="shared" si="6"/>
        <v>16607.84</v>
      </c>
      <c r="T133" s="372">
        <f t="shared" si="5"/>
        <v>49823.520000000004</v>
      </c>
    </row>
    <row r="134" spans="1:20" x14ac:dyDescent="0.3">
      <c r="A134" s="364" t="s">
        <v>137</v>
      </c>
      <c r="B134" s="365" t="s">
        <v>384</v>
      </c>
      <c r="C134" s="370" t="s">
        <v>303</v>
      </c>
      <c r="D134" s="366"/>
      <c r="E134" s="371">
        <v>8581.43</v>
      </c>
      <c r="F134" s="371">
        <v>8581.43</v>
      </c>
      <c r="G134" s="371">
        <v>8581.43</v>
      </c>
      <c r="H134" s="292"/>
      <c r="I134" s="368">
        <v>1</v>
      </c>
      <c r="J134" s="368">
        <v>0</v>
      </c>
      <c r="K134" s="368">
        <v>0</v>
      </c>
      <c r="L134" s="366"/>
      <c r="M134" s="370" t="s">
        <v>248</v>
      </c>
      <c r="N134" s="293"/>
      <c r="O134" s="370" t="s">
        <v>208</v>
      </c>
      <c r="P134" s="369"/>
      <c r="Q134" s="367">
        <f t="shared" si="6"/>
        <v>8581.43</v>
      </c>
      <c r="R134" s="367">
        <f t="shared" si="6"/>
        <v>0</v>
      </c>
      <c r="S134" s="367">
        <f t="shared" si="6"/>
        <v>0</v>
      </c>
      <c r="T134" s="372">
        <f t="shared" si="5"/>
        <v>8581.43</v>
      </c>
    </row>
    <row r="135" spans="1:20" x14ac:dyDescent="0.3">
      <c r="A135" s="364" t="s">
        <v>137</v>
      </c>
      <c r="B135" s="365" t="s">
        <v>438</v>
      </c>
      <c r="C135" s="370" t="s">
        <v>303</v>
      </c>
      <c r="D135" s="366"/>
      <c r="E135" s="371">
        <v>8859</v>
      </c>
      <c r="F135" s="371">
        <v>8859</v>
      </c>
      <c r="G135" s="371">
        <v>8859</v>
      </c>
      <c r="H135" s="292"/>
      <c r="I135" s="368">
        <v>0</v>
      </c>
      <c r="J135" s="368">
        <v>1</v>
      </c>
      <c r="K135" s="368">
        <v>1</v>
      </c>
      <c r="L135" s="366"/>
      <c r="M135" s="370" t="s">
        <v>248</v>
      </c>
      <c r="N135" s="293"/>
      <c r="O135" s="370" t="s">
        <v>208</v>
      </c>
      <c r="P135" s="369"/>
      <c r="Q135" s="367">
        <f t="shared" si="6"/>
        <v>0</v>
      </c>
      <c r="R135" s="367">
        <f t="shared" si="6"/>
        <v>8859</v>
      </c>
      <c r="S135" s="367">
        <f t="shared" si="6"/>
        <v>8859</v>
      </c>
      <c r="T135" s="372">
        <f t="shared" si="5"/>
        <v>17718</v>
      </c>
    </row>
    <row r="136" spans="1:20" x14ac:dyDescent="0.3">
      <c r="A136" s="364" t="s">
        <v>137</v>
      </c>
      <c r="B136" s="365" t="s">
        <v>385</v>
      </c>
      <c r="C136" s="370" t="s">
        <v>303</v>
      </c>
      <c r="D136" s="366"/>
      <c r="E136" s="371">
        <v>9136.41</v>
      </c>
      <c r="F136" s="371">
        <v>9136.41</v>
      </c>
      <c r="G136" s="371">
        <v>9136.41</v>
      </c>
      <c r="H136" s="292"/>
      <c r="I136" s="368">
        <v>1</v>
      </c>
      <c r="J136" s="368">
        <v>1</v>
      </c>
      <c r="K136" s="368">
        <v>1</v>
      </c>
      <c r="L136" s="366"/>
      <c r="M136" s="370" t="s">
        <v>248</v>
      </c>
      <c r="N136" s="293"/>
      <c r="O136" s="370" t="s">
        <v>208</v>
      </c>
      <c r="P136" s="369"/>
      <c r="Q136" s="367">
        <f t="shared" si="6"/>
        <v>9136.41</v>
      </c>
      <c r="R136" s="367">
        <f t="shared" si="6"/>
        <v>9136.41</v>
      </c>
      <c r="S136" s="367">
        <f t="shared" si="6"/>
        <v>9136.41</v>
      </c>
      <c r="T136" s="372">
        <f t="shared" si="5"/>
        <v>27409.23</v>
      </c>
    </row>
    <row r="137" spans="1:20" x14ac:dyDescent="0.3">
      <c r="A137" s="364" t="s">
        <v>137</v>
      </c>
      <c r="B137" s="365" t="s">
        <v>439</v>
      </c>
      <c r="C137" s="370" t="s">
        <v>303</v>
      </c>
      <c r="D137" s="366"/>
      <c r="E137" s="371">
        <v>9413.75</v>
      </c>
      <c r="F137" s="371">
        <v>9413.75</v>
      </c>
      <c r="G137" s="371">
        <v>9413.75</v>
      </c>
      <c r="H137" s="292"/>
      <c r="I137" s="368">
        <v>1</v>
      </c>
      <c r="J137" s="368">
        <v>1</v>
      </c>
      <c r="K137" s="368">
        <v>1</v>
      </c>
      <c r="L137" s="366"/>
      <c r="M137" s="370" t="s">
        <v>248</v>
      </c>
      <c r="N137" s="293"/>
      <c r="O137" s="370" t="s">
        <v>208</v>
      </c>
      <c r="P137" s="369"/>
      <c r="Q137" s="367">
        <f t="shared" si="6"/>
        <v>9413.75</v>
      </c>
      <c r="R137" s="367">
        <f t="shared" si="6"/>
        <v>9413.75</v>
      </c>
      <c r="S137" s="367">
        <f t="shared" si="6"/>
        <v>9413.75</v>
      </c>
      <c r="T137" s="372">
        <f t="shared" si="5"/>
        <v>28241.25</v>
      </c>
    </row>
    <row r="138" spans="1:20" x14ac:dyDescent="0.3">
      <c r="A138" s="364" t="s">
        <v>137</v>
      </c>
      <c r="B138" s="365" t="s">
        <v>310</v>
      </c>
      <c r="C138" s="370" t="s">
        <v>303</v>
      </c>
      <c r="D138" s="366"/>
      <c r="E138" s="371">
        <v>8026.52</v>
      </c>
      <c r="F138" s="371">
        <v>8026.52</v>
      </c>
      <c r="G138" s="371">
        <v>8026.52</v>
      </c>
      <c r="H138" s="292"/>
      <c r="I138" s="368">
        <v>22</v>
      </c>
      <c r="J138" s="368">
        <v>22</v>
      </c>
      <c r="K138" s="368">
        <v>22</v>
      </c>
      <c r="L138" s="366"/>
      <c r="M138" s="370" t="s">
        <v>248</v>
      </c>
      <c r="N138" s="293"/>
      <c r="O138" s="370" t="s">
        <v>208</v>
      </c>
      <c r="P138" s="369"/>
      <c r="Q138" s="367">
        <f t="shared" si="6"/>
        <v>176583.44</v>
      </c>
      <c r="R138" s="367">
        <f t="shared" si="6"/>
        <v>176583.44</v>
      </c>
      <c r="S138" s="367">
        <f t="shared" si="6"/>
        <v>176583.44</v>
      </c>
      <c r="T138" s="372">
        <f t="shared" si="5"/>
        <v>529750.32000000007</v>
      </c>
    </row>
    <row r="139" spans="1:20" x14ac:dyDescent="0.3">
      <c r="A139" s="364" t="s">
        <v>137</v>
      </c>
      <c r="B139" s="365" t="s">
        <v>311</v>
      </c>
      <c r="C139" s="370" t="s">
        <v>303</v>
      </c>
      <c r="D139" s="366"/>
      <c r="E139" s="371">
        <v>8303.92</v>
      </c>
      <c r="F139" s="371">
        <v>8303.92</v>
      </c>
      <c r="G139" s="371">
        <v>8303.92</v>
      </c>
      <c r="H139" s="292"/>
      <c r="I139" s="368">
        <v>33</v>
      </c>
      <c r="J139" s="368">
        <v>33</v>
      </c>
      <c r="K139" s="368">
        <v>33</v>
      </c>
      <c r="L139" s="366"/>
      <c r="M139" s="370" t="s">
        <v>248</v>
      </c>
      <c r="N139" s="293"/>
      <c r="O139" s="370" t="s">
        <v>208</v>
      </c>
      <c r="P139" s="369"/>
      <c r="Q139" s="367">
        <f t="shared" si="6"/>
        <v>274029.36</v>
      </c>
      <c r="R139" s="367">
        <f t="shared" si="6"/>
        <v>274029.36</v>
      </c>
      <c r="S139" s="367">
        <f t="shared" si="6"/>
        <v>274029.36</v>
      </c>
      <c r="T139" s="372">
        <f t="shared" si="5"/>
        <v>822088.08</v>
      </c>
    </row>
    <row r="140" spans="1:20" x14ac:dyDescent="0.3">
      <c r="A140" s="364" t="s">
        <v>137</v>
      </c>
      <c r="B140" s="365" t="s">
        <v>312</v>
      </c>
      <c r="C140" s="370" t="s">
        <v>303</v>
      </c>
      <c r="D140" s="366"/>
      <c r="E140" s="371">
        <v>8581.43</v>
      </c>
      <c r="F140" s="371">
        <v>8581.43</v>
      </c>
      <c r="G140" s="371">
        <v>8581.43</v>
      </c>
      <c r="H140" s="292"/>
      <c r="I140" s="368">
        <v>6</v>
      </c>
      <c r="J140" s="368">
        <v>6</v>
      </c>
      <c r="K140" s="368">
        <v>6</v>
      </c>
      <c r="L140" s="366"/>
      <c r="M140" s="370" t="s">
        <v>248</v>
      </c>
      <c r="N140" s="293"/>
      <c r="O140" s="370" t="s">
        <v>208</v>
      </c>
      <c r="P140" s="369"/>
      <c r="Q140" s="367">
        <f t="shared" si="6"/>
        <v>51488.58</v>
      </c>
      <c r="R140" s="367">
        <f t="shared" si="6"/>
        <v>51488.58</v>
      </c>
      <c r="S140" s="367">
        <f t="shared" si="6"/>
        <v>51488.58</v>
      </c>
      <c r="T140" s="372">
        <f t="shared" si="5"/>
        <v>154465.74</v>
      </c>
    </row>
    <row r="141" spans="1:20" x14ac:dyDescent="0.3">
      <c r="A141" s="364" t="s">
        <v>137</v>
      </c>
      <c r="B141" s="365" t="s">
        <v>313</v>
      </c>
      <c r="C141" s="370" t="s">
        <v>303</v>
      </c>
      <c r="D141" s="366"/>
      <c r="E141" s="371">
        <v>8859</v>
      </c>
      <c r="F141" s="371">
        <v>8859</v>
      </c>
      <c r="G141" s="371">
        <v>8859</v>
      </c>
      <c r="H141" s="292"/>
      <c r="I141" s="368">
        <v>21</v>
      </c>
      <c r="J141" s="368">
        <v>20</v>
      </c>
      <c r="K141" s="368">
        <v>19</v>
      </c>
      <c r="L141" s="366"/>
      <c r="M141" s="370" t="s">
        <v>248</v>
      </c>
      <c r="N141" s="293"/>
      <c r="O141" s="370" t="s">
        <v>208</v>
      </c>
      <c r="P141" s="369"/>
      <c r="Q141" s="367">
        <f t="shared" si="6"/>
        <v>186039</v>
      </c>
      <c r="R141" s="367">
        <f t="shared" si="6"/>
        <v>177180</v>
      </c>
      <c r="S141" s="367">
        <f t="shared" si="6"/>
        <v>168321</v>
      </c>
      <c r="T141" s="372">
        <f t="shared" si="5"/>
        <v>531540</v>
      </c>
    </row>
    <row r="142" spans="1:20" x14ac:dyDescent="0.3">
      <c r="A142" s="364" t="s">
        <v>137</v>
      </c>
      <c r="B142" s="365" t="s">
        <v>314</v>
      </c>
      <c r="C142" s="370" t="s">
        <v>303</v>
      </c>
      <c r="D142" s="366"/>
      <c r="E142" s="371">
        <v>9136.41</v>
      </c>
      <c r="F142" s="371">
        <v>9136.41</v>
      </c>
      <c r="G142" s="371">
        <v>9136.41</v>
      </c>
      <c r="H142" s="292"/>
      <c r="I142" s="368">
        <v>55</v>
      </c>
      <c r="J142" s="368">
        <v>51</v>
      </c>
      <c r="K142" s="368">
        <v>49</v>
      </c>
      <c r="L142" s="366"/>
      <c r="M142" s="370" t="s">
        <v>248</v>
      </c>
      <c r="N142" s="293"/>
      <c r="O142" s="370" t="s">
        <v>208</v>
      </c>
      <c r="P142" s="369"/>
      <c r="Q142" s="367">
        <f t="shared" si="6"/>
        <v>502502.55</v>
      </c>
      <c r="R142" s="367">
        <f t="shared" si="6"/>
        <v>465956.91</v>
      </c>
      <c r="S142" s="367">
        <f t="shared" si="6"/>
        <v>447684.08999999997</v>
      </c>
      <c r="T142" s="372">
        <f t="shared" si="5"/>
        <v>1416143.5499999998</v>
      </c>
    </row>
    <row r="143" spans="1:20" x14ac:dyDescent="0.3">
      <c r="A143" s="364" t="s">
        <v>137</v>
      </c>
      <c r="B143" s="365" t="s">
        <v>315</v>
      </c>
      <c r="C143" s="370" t="s">
        <v>303</v>
      </c>
      <c r="D143" s="366"/>
      <c r="E143" s="371">
        <v>9413.75</v>
      </c>
      <c r="F143" s="371">
        <v>9413.75</v>
      </c>
      <c r="G143" s="371">
        <v>9413.75</v>
      </c>
      <c r="H143" s="292"/>
      <c r="I143" s="368">
        <v>75</v>
      </c>
      <c r="J143" s="368">
        <v>75</v>
      </c>
      <c r="K143" s="368">
        <v>75</v>
      </c>
      <c r="L143" s="366"/>
      <c r="M143" s="370" t="s">
        <v>248</v>
      </c>
      <c r="N143" s="293"/>
      <c r="O143" s="370" t="s">
        <v>208</v>
      </c>
      <c r="P143" s="369"/>
      <c r="Q143" s="367">
        <f t="shared" si="6"/>
        <v>706031.25</v>
      </c>
      <c r="R143" s="367">
        <f t="shared" si="6"/>
        <v>706031.25</v>
      </c>
      <c r="S143" s="367">
        <f t="shared" si="6"/>
        <v>706031.25</v>
      </c>
      <c r="T143" s="372">
        <f t="shared" si="5"/>
        <v>2118093.75</v>
      </c>
    </row>
    <row r="144" spans="1:20" x14ac:dyDescent="0.3">
      <c r="A144" s="364" t="s">
        <v>137</v>
      </c>
      <c r="B144" s="365" t="s">
        <v>316</v>
      </c>
      <c r="C144" s="370" t="s">
        <v>303</v>
      </c>
      <c r="D144" s="366"/>
      <c r="E144" s="371">
        <v>9691.23</v>
      </c>
      <c r="F144" s="371">
        <v>9691.23</v>
      </c>
      <c r="G144" s="371">
        <v>9691.23</v>
      </c>
      <c r="H144" s="292"/>
      <c r="I144" s="368">
        <v>20</v>
      </c>
      <c r="J144" s="368">
        <v>21</v>
      </c>
      <c r="K144" s="368">
        <v>21</v>
      </c>
      <c r="L144" s="366"/>
      <c r="M144" s="370" t="s">
        <v>248</v>
      </c>
      <c r="N144" s="293"/>
      <c r="O144" s="370" t="s">
        <v>208</v>
      </c>
      <c r="P144" s="369"/>
      <c r="Q144" s="367">
        <f t="shared" si="6"/>
        <v>193824.59999999998</v>
      </c>
      <c r="R144" s="367">
        <f t="shared" si="6"/>
        <v>203515.83</v>
      </c>
      <c r="S144" s="367">
        <f t="shared" si="6"/>
        <v>203515.83</v>
      </c>
      <c r="T144" s="372">
        <f t="shared" si="5"/>
        <v>600856.25999999989</v>
      </c>
    </row>
    <row r="145" spans="1:20" x14ac:dyDescent="0.3">
      <c r="A145" s="364" t="s">
        <v>137</v>
      </c>
      <c r="B145" s="365" t="s">
        <v>317</v>
      </c>
      <c r="C145" s="370" t="s">
        <v>303</v>
      </c>
      <c r="D145" s="366"/>
      <c r="E145" s="371">
        <v>9968.74</v>
      </c>
      <c r="F145" s="371">
        <v>9968.74</v>
      </c>
      <c r="G145" s="371">
        <v>9968.74</v>
      </c>
      <c r="H145" s="292"/>
      <c r="I145" s="368">
        <v>37</v>
      </c>
      <c r="J145" s="368">
        <v>36</v>
      </c>
      <c r="K145" s="368">
        <v>37</v>
      </c>
      <c r="L145" s="366"/>
      <c r="M145" s="370" t="s">
        <v>248</v>
      </c>
      <c r="N145" s="293"/>
      <c r="O145" s="370" t="s">
        <v>208</v>
      </c>
      <c r="P145" s="369"/>
      <c r="Q145" s="367">
        <f t="shared" si="6"/>
        <v>368843.38</v>
      </c>
      <c r="R145" s="367">
        <f t="shared" si="6"/>
        <v>358874.64</v>
      </c>
      <c r="S145" s="367">
        <f t="shared" si="6"/>
        <v>368843.38</v>
      </c>
      <c r="T145" s="372">
        <f t="shared" si="5"/>
        <v>1096561.3999999999</v>
      </c>
    </row>
    <row r="146" spans="1:20" x14ac:dyDescent="0.3">
      <c r="A146" s="364" t="s">
        <v>137</v>
      </c>
      <c r="B146" s="365" t="s">
        <v>318</v>
      </c>
      <c r="C146" s="370" t="s">
        <v>303</v>
      </c>
      <c r="D146" s="366"/>
      <c r="E146" s="371">
        <v>10246.200000000001</v>
      </c>
      <c r="F146" s="371">
        <v>10246.200000000001</v>
      </c>
      <c r="G146" s="371">
        <v>10246.200000000001</v>
      </c>
      <c r="H146" s="292"/>
      <c r="I146" s="368">
        <v>45</v>
      </c>
      <c r="J146" s="368">
        <v>45</v>
      </c>
      <c r="K146" s="368">
        <v>44</v>
      </c>
      <c r="L146" s="366"/>
      <c r="M146" s="370" t="s">
        <v>248</v>
      </c>
      <c r="N146" s="293"/>
      <c r="O146" s="370" t="s">
        <v>208</v>
      </c>
      <c r="P146" s="369"/>
      <c r="Q146" s="367">
        <f t="shared" si="6"/>
        <v>461079.00000000006</v>
      </c>
      <c r="R146" s="367">
        <f t="shared" si="6"/>
        <v>461079.00000000006</v>
      </c>
      <c r="S146" s="367">
        <f t="shared" si="6"/>
        <v>450832.80000000005</v>
      </c>
      <c r="T146" s="372">
        <f t="shared" si="5"/>
        <v>1372990.8000000003</v>
      </c>
    </row>
    <row r="147" spans="1:20" x14ac:dyDescent="0.3">
      <c r="A147" s="364" t="s">
        <v>137</v>
      </c>
      <c r="B147" s="365" t="s">
        <v>440</v>
      </c>
      <c r="C147" s="370" t="s">
        <v>303</v>
      </c>
      <c r="D147" s="366"/>
      <c r="E147" s="371">
        <v>9136.41</v>
      </c>
      <c r="F147" s="371">
        <v>9136.41</v>
      </c>
      <c r="G147" s="371">
        <v>9136.41</v>
      </c>
      <c r="H147" s="292"/>
      <c r="I147" s="368">
        <v>2</v>
      </c>
      <c r="J147" s="368">
        <v>2</v>
      </c>
      <c r="K147" s="368">
        <v>2</v>
      </c>
      <c r="L147" s="366"/>
      <c r="M147" s="370" t="s">
        <v>248</v>
      </c>
      <c r="N147" s="293"/>
      <c r="O147" s="370" t="s">
        <v>208</v>
      </c>
      <c r="P147" s="369"/>
      <c r="Q147" s="367">
        <f t="shared" si="6"/>
        <v>18272.82</v>
      </c>
      <c r="R147" s="367">
        <f t="shared" si="6"/>
        <v>18272.82</v>
      </c>
      <c r="S147" s="367">
        <f t="shared" si="6"/>
        <v>18272.82</v>
      </c>
      <c r="T147" s="372">
        <f t="shared" si="5"/>
        <v>54818.46</v>
      </c>
    </row>
    <row r="148" spans="1:20" x14ac:dyDescent="0.3">
      <c r="A148" s="364" t="s">
        <v>137</v>
      </c>
      <c r="B148" s="365" t="s">
        <v>441</v>
      </c>
      <c r="C148" s="370" t="s">
        <v>303</v>
      </c>
      <c r="D148" s="366"/>
      <c r="E148" s="371">
        <v>9968.74</v>
      </c>
      <c r="F148" s="371">
        <v>9968.74</v>
      </c>
      <c r="G148" s="371">
        <v>9968.74</v>
      </c>
      <c r="H148" s="292"/>
      <c r="I148" s="368">
        <v>1</v>
      </c>
      <c r="J148" s="368">
        <v>1</v>
      </c>
      <c r="K148" s="368">
        <v>1</v>
      </c>
      <c r="L148" s="366"/>
      <c r="M148" s="370" t="s">
        <v>248</v>
      </c>
      <c r="N148" s="293"/>
      <c r="O148" s="370" t="s">
        <v>208</v>
      </c>
      <c r="P148" s="369"/>
      <c r="Q148" s="367">
        <f t="shared" si="6"/>
        <v>9968.74</v>
      </c>
      <c r="R148" s="367">
        <f t="shared" si="6"/>
        <v>9968.74</v>
      </c>
      <c r="S148" s="367">
        <f t="shared" si="6"/>
        <v>9968.74</v>
      </c>
      <c r="T148" s="372">
        <f t="shared" si="5"/>
        <v>29906.22</v>
      </c>
    </row>
    <row r="149" spans="1:20" x14ac:dyDescent="0.3">
      <c r="A149" s="364" t="s">
        <v>137</v>
      </c>
      <c r="B149" s="365" t="s">
        <v>442</v>
      </c>
      <c r="C149" s="370" t="s">
        <v>303</v>
      </c>
      <c r="D149" s="366"/>
      <c r="E149" s="371">
        <v>10246.200000000001</v>
      </c>
      <c r="F149" s="371">
        <v>10246.200000000001</v>
      </c>
      <c r="G149" s="371">
        <v>10246.200000000001</v>
      </c>
      <c r="H149" s="292"/>
      <c r="I149" s="368">
        <v>1</v>
      </c>
      <c r="J149" s="368">
        <v>1</v>
      </c>
      <c r="K149" s="368">
        <v>1</v>
      </c>
      <c r="L149" s="366"/>
      <c r="M149" s="370" t="s">
        <v>248</v>
      </c>
      <c r="N149" s="293"/>
      <c r="O149" s="370" t="s">
        <v>208</v>
      </c>
      <c r="P149" s="369"/>
      <c r="Q149" s="367">
        <f t="shared" si="6"/>
        <v>10246.200000000001</v>
      </c>
      <c r="R149" s="367">
        <f t="shared" si="6"/>
        <v>10246.200000000001</v>
      </c>
      <c r="S149" s="367">
        <f t="shared" si="6"/>
        <v>10246.200000000001</v>
      </c>
      <c r="T149" s="372">
        <f t="shared" si="5"/>
        <v>30738.600000000002</v>
      </c>
    </row>
    <row r="150" spans="1:20" x14ac:dyDescent="0.3">
      <c r="A150" s="364" t="s">
        <v>137</v>
      </c>
      <c r="B150" s="365" t="s">
        <v>386</v>
      </c>
      <c r="C150" s="370" t="s">
        <v>303</v>
      </c>
      <c r="D150" s="366"/>
      <c r="E150" s="371">
        <v>10523.53</v>
      </c>
      <c r="F150" s="371">
        <v>10523.53</v>
      </c>
      <c r="G150" s="371">
        <v>10523.53</v>
      </c>
      <c r="H150" s="292"/>
      <c r="I150" s="368">
        <v>1</v>
      </c>
      <c r="J150" s="368">
        <v>0</v>
      </c>
      <c r="K150" s="368">
        <v>0</v>
      </c>
      <c r="L150" s="366"/>
      <c r="M150" s="370" t="s">
        <v>248</v>
      </c>
      <c r="N150" s="293"/>
      <c r="O150" s="370" t="s">
        <v>208</v>
      </c>
      <c r="P150" s="369"/>
      <c r="Q150" s="367">
        <f t="shared" si="6"/>
        <v>10523.53</v>
      </c>
      <c r="R150" s="367">
        <f t="shared" si="6"/>
        <v>0</v>
      </c>
      <c r="S150" s="367">
        <f t="shared" si="6"/>
        <v>0</v>
      </c>
      <c r="T150" s="372">
        <f t="shared" si="5"/>
        <v>10523.53</v>
      </c>
    </row>
    <row r="151" spans="1:20" x14ac:dyDescent="0.3">
      <c r="A151" s="364" t="s">
        <v>137</v>
      </c>
      <c r="B151" s="365" t="s">
        <v>319</v>
      </c>
      <c r="C151" s="370" t="s">
        <v>303</v>
      </c>
      <c r="D151" s="366"/>
      <c r="E151" s="371">
        <v>10801.07</v>
      </c>
      <c r="F151" s="371">
        <v>10801.07</v>
      </c>
      <c r="G151" s="371">
        <v>10801.07</v>
      </c>
      <c r="H151" s="292"/>
      <c r="I151" s="368">
        <v>0</v>
      </c>
      <c r="J151" s="368">
        <v>1</v>
      </c>
      <c r="K151" s="368">
        <v>1</v>
      </c>
      <c r="L151" s="366"/>
      <c r="M151" s="370" t="s">
        <v>248</v>
      </c>
      <c r="N151" s="293"/>
      <c r="O151" s="370" t="s">
        <v>208</v>
      </c>
      <c r="P151" s="369"/>
      <c r="Q151" s="367">
        <f t="shared" si="6"/>
        <v>0</v>
      </c>
      <c r="R151" s="367">
        <f t="shared" si="6"/>
        <v>10801.07</v>
      </c>
      <c r="S151" s="367">
        <f t="shared" si="6"/>
        <v>10801.07</v>
      </c>
      <c r="T151" s="372">
        <f t="shared" si="5"/>
        <v>21602.14</v>
      </c>
    </row>
    <row r="152" spans="1:20" x14ac:dyDescent="0.3">
      <c r="A152" s="364" t="s">
        <v>137</v>
      </c>
      <c r="B152" s="365" t="s">
        <v>387</v>
      </c>
      <c r="C152" s="370" t="s">
        <v>303</v>
      </c>
      <c r="D152" s="366"/>
      <c r="E152" s="371">
        <v>10523.53</v>
      </c>
      <c r="F152" s="371">
        <v>10523.53</v>
      </c>
      <c r="G152" s="371">
        <v>10523.53</v>
      </c>
      <c r="H152" s="292"/>
      <c r="I152" s="368">
        <v>1</v>
      </c>
      <c r="J152" s="368">
        <v>0</v>
      </c>
      <c r="K152" s="368">
        <v>0</v>
      </c>
      <c r="L152" s="366"/>
      <c r="M152" s="370" t="s">
        <v>248</v>
      </c>
      <c r="N152" s="293"/>
      <c r="O152" s="370" t="s">
        <v>208</v>
      </c>
      <c r="P152" s="369"/>
      <c r="Q152" s="367">
        <f t="shared" si="6"/>
        <v>10523.53</v>
      </c>
      <c r="R152" s="367">
        <f t="shared" si="6"/>
        <v>0</v>
      </c>
      <c r="S152" s="367">
        <f t="shared" si="6"/>
        <v>0</v>
      </c>
      <c r="T152" s="372">
        <f t="shared" si="5"/>
        <v>10523.53</v>
      </c>
    </row>
    <row r="153" spans="1:20" x14ac:dyDescent="0.3">
      <c r="A153" s="364" t="s">
        <v>137</v>
      </c>
      <c r="B153" s="365" t="s">
        <v>320</v>
      </c>
      <c r="C153" s="370" t="s">
        <v>303</v>
      </c>
      <c r="D153" s="366"/>
      <c r="E153" s="371">
        <v>10246.200000000001</v>
      </c>
      <c r="F153" s="371">
        <v>10246.200000000001</v>
      </c>
      <c r="G153" s="371">
        <v>10246.200000000001</v>
      </c>
      <c r="H153" s="292"/>
      <c r="I153" s="368">
        <v>2</v>
      </c>
      <c r="J153" s="368">
        <v>2</v>
      </c>
      <c r="K153" s="368">
        <v>2</v>
      </c>
      <c r="L153" s="366"/>
      <c r="M153" s="370" t="s">
        <v>248</v>
      </c>
      <c r="N153" s="293"/>
      <c r="O153" s="370" t="s">
        <v>208</v>
      </c>
      <c r="P153" s="369"/>
      <c r="Q153" s="367">
        <f t="shared" si="6"/>
        <v>20492.400000000001</v>
      </c>
      <c r="R153" s="367">
        <f t="shared" si="6"/>
        <v>20492.400000000001</v>
      </c>
      <c r="S153" s="367">
        <f t="shared" si="6"/>
        <v>20492.400000000001</v>
      </c>
      <c r="T153" s="372">
        <f t="shared" si="5"/>
        <v>61477.200000000004</v>
      </c>
    </row>
    <row r="154" spans="1:20" x14ac:dyDescent="0.3">
      <c r="A154" s="364" t="s">
        <v>137</v>
      </c>
      <c r="B154" s="365" t="s">
        <v>443</v>
      </c>
      <c r="C154" s="370" t="s">
        <v>303</v>
      </c>
      <c r="D154" s="366"/>
      <c r="E154" s="371">
        <v>10801.07</v>
      </c>
      <c r="F154" s="371">
        <v>10801.07</v>
      </c>
      <c r="G154" s="371">
        <v>10801.07</v>
      </c>
      <c r="H154" s="292"/>
      <c r="I154" s="368">
        <v>0</v>
      </c>
      <c r="J154" s="368">
        <v>1</v>
      </c>
      <c r="K154" s="368">
        <v>1</v>
      </c>
      <c r="L154" s="366"/>
      <c r="M154" s="370" t="s">
        <v>248</v>
      </c>
      <c r="N154" s="293"/>
      <c r="O154" s="370" t="s">
        <v>208</v>
      </c>
      <c r="P154" s="369"/>
      <c r="Q154" s="367">
        <f t="shared" si="6"/>
        <v>0</v>
      </c>
      <c r="R154" s="367">
        <f t="shared" si="6"/>
        <v>10801.07</v>
      </c>
      <c r="S154" s="367">
        <f t="shared" si="6"/>
        <v>10801.07</v>
      </c>
      <c r="T154" s="372">
        <f t="shared" si="5"/>
        <v>21602.14</v>
      </c>
    </row>
    <row r="155" spans="1:20" x14ac:dyDescent="0.3">
      <c r="A155" s="364" t="s">
        <v>137</v>
      </c>
      <c r="B155" s="365" t="s">
        <v>388</v>
      </c>
      <c r="C155" s="370" t="s">
        <v>303</v>
      </c>
      <c r="D155" s="366"/>
      <c r="E155" s="371">
        <v>10523.53</v>
      </c>
      <c r="F155" s="371">
        <v>10523.53</v>
      </c>
      <c r="G155" s="371">
        <v>10523.53</v>
      </c>
      <c r="H155" s="292"/>
      <c r="I155" s="368">
        <v>16</v>
      </c>
      <c r="J155" s="368">
        <v>15</v>
      </c>
      <c r="K155" s="368">
        <v>14</v>
      </c>
      <c r="L155" s="366"/>
      <c r="M155" s="370" t="s">
        <v>248</v>
      </c>
      <c r="N155" s="293"/>
      <c r="O155" s="370" t="s">
        <v>208</v>
      </c>
      <c r="P155" s="369"/>
      <c r="Q155" s="367">
        <f t="shared" si="6"/>
        <v>168376.48</v>
      </c>
      <c r="R155" s="367">
        <f t="shared" si="6"/>
        <v>157852.95000000001</v>
      </c>
      <c r="S155" s="367">
        <f t="shared" si="6"/>
        <v>147329.42000000001</v>
      </c>
      <c r="T155" s="372">
        <f t="shared" si="5"/>
        <v>473558.85000000009</v>
      </c>
    </row>
    <row r="156" spans="1:20" x14ac:dyDescent="0.3">
      <c r="A156" s="364" t="s">
        <v>137</v>
      </c>
      <c r="B156" s="365" t="s">
        <v>321</v>
      </c>
      <c r="C156" s="370" t="s">
        <v>303</v>
      </c>
      <c r="D156" s="366"/>
      <c r="E156" s="371">
        <v>10801.07</v>
      </c>
      <c r="F156" s="371">
        <v>10801.07</v>
      </c>
      <c r="G156" s="371">
        <v>10801.07</v>
      </c>
      <c r="H156" s="292"/>
      <c r="I156" s="368">
        <v>15</v>
      </c>
      <c r="J156" s="368">
        <v>15</v>
      </c>
      <c r="K156" s="368">
        <v>16</v>
      </c>
      <c r="L156" s="366"/>
      <c r="M156" s="370" t="s">
        <v>248</v>
      </c>
      <c r="N156" s="293"/>
      <c r="O156" s="370" t="s">
        <v>208</v>
      </c>
      <c r="P156" s="369"/>
      <c r="Q156" s="367">
        <f t="shared" si="6"/>
        <v>162016.04999999999</v>
      </c>
      <c r="R156" s="367">
        <f t="shared" si="6"/>
        <v>162016.04999999999</v>
      </c>
      <c r="S156" s="367">
        <f t="shared" si="6"/>
        <v>172817.12</v>
      </c>
      <c r="T156" s="372">
        <f t="shared" si="5"/>
        <v>496849.22</v>
      </c>
    </row>
    <row r="157" spans="1:20" x14ac:dyDescent="0.3">
      <c r="A157" s="364" t="s">
        <v>137</v>
      </c>
      <c r="B157" s="365" t="s">
        <v>322</v>
      </c>
      <c r="C157" s="370" t="s">
        <v>303</v>
      </c>
      <c r="D157" s="366"/>
      <c r="E157" s="371">
        <v>10801.07</v>
      </c>
      <c r="F157" s="371">
        <v>10801.07</v>
      </c>
      <c r="G157" s="371">
        <v>10801.07</v>
      </c>
      <c r="H157" s="292"/>
      <c r="I157" s="368">
        <v>1</v>
      </c>
      <c r="J157" s="368">
        <v>1</v>
      </c>
      <c r="K157" s="368">
        <v>1</v>
      </c>
      <c r="L157" s="366"/>
      <c r="M157" s="370" t="s">
        <v>248</v>
      </c>
      <c r="N157" s="293"/>
      <c r="O157" s="370" t="s">
        <v>208</v>
      </c>
      <c r="P157" s="369"/>
      <c r="Q157" s="367">
        <f t="shared" si="6"/>
        <v>10801.07</v>
      </c>
      <c r="R157" s="367">
        <f t="shared" si="6"/>
        <v>10801.07</v>
      </c>
      <c r="S157" s="367">
        <f t="shared" si="6"/>
        <v>10801.07</v>
      </c>
      <c r="T157" s="372">
        <f t="shared" si="5"/>
        <v>32403.21</v>
      </c>
    </row>
    <row r="158" spans="1:20" x14ac:dyDescent="0.3">
      <c r="A158" s="364" t="s">
        <v>137</v>
      </c>
      <c r="B158" s="365" t="s">
        <v>323</v>
      </c>
      <c r="C158" s="370" t="s">
        <v>303</v>
      </c>
      <c r="D158" s="366"/>
      <c r="E158" s="371">
        <v>10523.52</v>
      </c>
      <c r="F158" s="371">
        <v>10523.52</v>
      </c>
      <c r="G158" s="371">
        <v>10523.52</v>
      </c>
      <c r="H158" s="292"/>
      <c r="I158" s="368">
        <v>4</v>
      </c>
      <c r="J158" s="368">
        <v>4</v>
      </c>
      <c r="K158" s="368">
        <v>4</v>
      </c>
      <c r="L158" s="366"/>
      <c r="M158" s="370" t="s">
        <v>248</v>
      </c>
      <c r="N158" s="293"/>
      <c r="O158" s="370" t="s">
        <v>208</v>
      </c>
      <c r="P158" s="369"/>
      <c r="Q158" s="367">
        <f t="shared" si="6"/>
        <v>42094.080000000002</v>
      </c>
      <c r="R158" s="367">
        <f t="shared" si="6"/>
        <v>42094.080000000002</v>
      </c>
      <c r="S158" s="367">
        <f t="shared" si="6"/>
        <v>42094.080000000002</v>
      </c>
      <c r="T158" s="372">
        <f t="shared" si="5"/>
        <v>126282.24000000001</v>
      </c>
    </row>
    <row r="159" spans="1:20" x14ac:dyDescent="0.3">
      <c r="A159" s="364" t="s">
        <v>137</v>
      </c>
      <c r="B159" s="365" t="s">
        <v>324</v>
      </c>
      <c r="C159" s="370" t="s">
        <v>303</v>
      </c>
      <c r="D159" s="366"/>
      <c r="E159" s="371">
        <v>10801.06</v>
      </c>
      <c r="F159" s="371">
        <v>10801.06</v>
      </c>
      <c r="G159" s="371">
        <v>10801.06</v>
      </c>
      <c r="H159" s="292"/>
      <c r="I159" s="368">
        <v>1</v>
      </c>
      <c r="J159" s="368">
        <v>0</v>
      </c>
      <c r="K159" s="368">
        <v>0</v>
      </c>
      <c r="L159" s="366"/>
      <c r="M159" s="370" t="s">
        <v>248</v>
      </c>
      <c r="N159" s="293"/>
      <c r="O159" s="370" t="s">
        <v>208</v>
      </c>
      <c r="P159" s="369"/>
      <c r="Q159" s="367">
        <f t="shared" si="6"/>
        <v>10801.06</v>
      </c>
      <c r="R159" s="367">
        <f t="shared" si="6"/>
        <v>0</v>
      </c>
      <c r="S159" s="367">
        <f t="shared" si="6"/>
        <v>0</v>
      </c>
      <c r="T159" s="372">
        <f t="shared" si="5"/>
        <v>10801.06</v>
      </c>
    </row>
    <row r="160" spans="1:20" x14ac:dyDescent="0.3">
      <c r="A160" s="364" t="s">
        <v>137</v>
      </c>
      <c r="B160" s="365" t="s">
        <v>325</v>
      </c>
      <c r="C160" s="370" t="s">
        <v>303</v>
      </c>
      <c r="D160" s="366"/>
      <c r="E160" s="371">
        <v>11085.91</v>
      </c>
      <c r="F160" s="371">
        <v>11085.91</v>
      </c>
      <c r="G160" s="371">
        <v>11085.91</v>
      </c>
      <c r="H160" s="292"/>
      <c r="I160" s="368">
        <v>18</v>
      </c>
      <c r="J160" s="368">
        <v>18</v>
      </c>
      <c r="K160" s="368">
        <v>18</v>
      </c>
      <c r="L160" s="366"/>
      <c r="M160" s="370" t="s">
        <v>248</v>
      </c>
      <c r="N160" s="293"/>
      <c r="O160" s="370" t="s">
        <v>208</v>
      </c>
      <c r="P160" s="369"/>
      <c r="Q160" s="367">
        <f t="shared" si="6"/>
        <v>199546.38</v>
      </c>
      <c r="R160" s="367">
        <f t="shared" si="6"/>
        <v>199546.38</v>
      </c>
      <c r="S160" s="367">
        <f t="shared" si="6"/>
        <v>199546.38</v>
      </c>
      <c r="T160" s="372">
        <f t="shared" si="5"/>
        <v>598639.14</v>
      </c>
    </row>
    <row r="161" spans="1:20" x14ac:dyDescent="0.3">
      <c r="A161" s="364" t="s">
        <v>137</v>
      </c>
      <c r="B161" s="365" t="s">
        <v>389</v>
      </c>
      <c r="C161" s="370" t="s">
        <v>303</v>
      </c>
      <c r="D161" s="366"/>
      <c r="E161" s="371">
        <v>11085.91</v>
      </c>
      <c r="F161" s="371">
        <v>11085.91</v>
      </c>
      <c r="G161" s="371">
        <v>11085.91</v>
      </c>
      <c r="H161" s="292"/>
      <c r="I161" s="368">
        <v>1</v>
      </c>
      <c r="J161" s="368">
        <v>1</v>
      </c>
      <c r="K161" s="368">
        <v>1</v>
      </c>
      <c r="L161" s="366"/>
      <c r="M161" s="370" t="s">
        <v>248</v>
      </c>
      <c r="N161" s="293"/>
      <c r="O161" s="370" t="s">
        <v>208</v>
      </c>
      <c r="P161" s="369"/>
      <c r="Q161" s="367">
        <f t="shared" si="6"/>
        <v>11085.91</v>
      </c>
      <c r="R161" s="367">
        <f t="shared" si="6"/>
        <v>11085.91</v>
      </c>
      <c r="S161" s="367">
        <f t="shared" si="6"/>
        <v>11085.91</v>
      </c>
      <c r="T161" s="372">
        <f t="shared" si="5"/>
        <v>33257.729999999996</v>
      </c>
    </row>
    <row r="162" spans="1:20" x14ac:dyDescent="0.3">
      <c r="A162" s="364" t="s">
        <v>137</v>
      </c>
      <c r="B162" s="365" t="s">
        <v>326</v>
      </c>
      <c r="C162" s="370" t="s">
        <v>303</v>
      </c>
      <c r="D162" s="366"/>
      <c r="E162" s="371">
        <v>11085.91</v>
      </c>
      <c r="F162" s="371">
        <v>11085.91</v>
      </c>
      <c r="G162" s="371">
        <v>11085.91</v>
      </c>
      <c r="H162" s="292"/>
      <c r="I162" s="368">
        <v>2</v>
      </c>
      <c r="J162" s="368">
        <v>2</v>
      </c>
      <c r="K162" s="368">
        <v>2</v>
      </c>
      <c r="L162" s="366"/>
      <c r="M162" s="370" t="s">
        <v>248</v>
      </c>
      <c r="N162" s="293"/>
      <c r="O162" s="370" t="s">
        <v>208</v>
      </c>
      <c r="P162" s="369"/>
      <c r="Q162" s="367">
        <f t="shared" si="6"/>
        <v>22171.82</v>
      </c>
      <c r="R162" s="367">
        <f t="shared" si="6"/>
        <v>22171.82</v>
      </c>
      <c r="S162" s="367">
        <f t="shared" si="6"/>
        <v>22171.82</v>
      </c>
      <c r="T162" s="372">
        <f t="shared" si="5"/>
        <v>66515.459999999992</v>
      </c>
    </row>
    <row r="163" spans="1:20" x14ac:dyDescent="0.3">
      <c r="A163" s="364" t="s">
        <v>137</v>
      </c>
      <c r="B163" s="365" t="s">
        <v>327</v>
      </c>
      <c r="C163" s="370" t="s">
        <v>303</v>
      </c>
      <c r="D163" s="366"/>
      <c r="E163" s="371">
        <v>11085.91</v>
      </c>
      <c r="F163" s="371">
        <v>11085.91</v>
      </c>
      <c r="G163" s="371">
        <v>11085.91</v>
      </c>
      <c r="H163" s="292"/>
      <c r="I163" s="368">
        <v>21</v>
      </c>
      <c r="J163" s="368">
        <v>21</v>
      </c>
      <c r="K163" s="368">
        <v>21</v>
      </c>
      <c r="L163" s="366"/>
      <c r="M163" s="370" t="s">
        <v>248</v>
      </c>
      <c r="N163" s="293"/>
      <c r="O163" s="370" t="s">
        <v>208</v>
      </c>
      <c r="P163" s="369"/>
      <c r="Q163" s="367">
        <f t="shared" si="6"/>
        <v>232804.11</v>
      </c>
      <c r="R163" s="367">
        <f t="shared" si="6"/>
        <v>232804.11</v>
      </c>
      <c r="S163" s="367">
        <f t="shared" si="6"/>
        <v>232804.11</v>
      </c>
      <c r="T163" s="372">
        <f t="shared" si="5"/>
        <v>698412.33</v>
      </c>
    </row>
    <row r="164" spans="1:20" x14ac:dyDescent="0.3">
      <c r="A164" s="364" t="s">
        <v>137</v>
      </c>
      <c r="B164" s="365" t="s">
        <v>328</v>
      </c>
      <c r="C164" s="370" t="s">
        <v>303</v>
      </c>
      <c r="D164" s="366"/>
      <c r="E164" s="371">
        <v>11085.91</v>
      </c>
      <c r="F164" s="371">
        <v>11085.91</v>
      </c>
      <c r="G164" s="371">
        <v>11085.91</v>
      </c>
      <c r="H164" s="292"/>
      <c r="I164" s="368">
        <v>1</v>
      </c>
      <c r="J164" s="368">
        <v>1</v>
      </c>
      <c r="K164" s="368">
        <v>1</v>
      </c>
      <c r="L164" s="366"/>
      <c r="M164" s="370" t="s">
        <v>248</v>
      </c>
      <c r="N164" s="293"/>
      <c r="O164" s="370" t="s">
        <v>208</v>
      </c>
      <c r="P164" s="369"/>
      <c r="Q164" s="367">
        <f t="shared" si="6"/>
        <v>11085.91</v>
      </c>
      <c r="R164" s="367">
        <f t="shared" si="6"/>
        <v>11085.91</v>
      </c>
      <c r="S164" s="367">
        <f t="shared" si="6"/>
        <v>11085.91</v>
      </c>
      <c r="T164" s="372">
        <f t="shared" si="5"/>
        <v>33257.729999999996</v>
      </c>
    </row>
    <row r="165" spans="1:20" x14ac:dyDescent="0.3">
      <c r="A165" s="364" t="s">
        <v>137</v>
      </c>
      <c r="B165" s="365" t="s">
        <v>329</v>
      </c>
      <c r="C165" s="370" t="s">
        <v>303</v>
      </c>
      <c r="D165" s="366"/>
      <c r="E165" s="371">
        <v>11085.91</v>
      </c>
      <c r="F165" s="371">
        <v>11085.91</v>
      </c>
      <c r="G165" s="371">
        <v>11085.91</v>
      </c>
      <c r="H165" s="292"/>
      <c r="I165" s="368">
        <v>6</v>
      </c>
      <c r="J165" s="368">
        <v>6</v>
      </c>
      <c r="K165" s="368">
        <v>6</v>
      </c>
      <c r="L165" s="366"/>
      <c r="M165" s="370" t="s">
        <v>248</v>
      </c>
      <c r="N165" s="293"/>
      <c r="O165" s="370" t="s">
        <v>208</v>
      </c>
      <c r="P165" s="369"/>
      <c r="Q165" s="367">
        <f t="shared" si="6"/>
        <v>66515.459999999992</v>
      </c>
      <c r="R165" s="367">
        <f t="shared" si="6"/>
        <v>66515.459999999992</v>
      </c>
      <c r="S165" s="367">
        <f t="shared" si="6"/>
        <v>66515.459999999992</v>
      </c>
      <c r="T165" s="372">
        <f t="shared" si="5"/>
        <v>199546.37999999998</v>
      </c>
    </row>
    <row r="166" spans="1:20" x14ac:dyDescent="0.3">
      <c r="A166" s="364" t="s">
        <v>137</v>
      </c>
      <c r="B166" s="365" t="s">
        <v>330</v>
      </c>
      <c r="C166" s="370" t="s">
        <v>303</v>
      </c>
      <c r="D166" s="366"/>
      <c r="E166" s="371">
        <v>11085.91</v>
      </c>
      <c r="F166" s="371">
        <v>11085.91</v>
      </c>
      <c r="G166" s="371">
        <v>11085.91</v>
      </c>
      <c r="H166" s="292"/>
      <c r="I166" s="368">
        <v>164</v>
      </c>
      <c r="J166" s="368">
        <v>168</v>
      </c>
      <c r="K166" s="368">
        <v>168</v>
      </c>
      <c r="L166" s="366"/>
      <c r="M166" s="370" t="s">
        <v>248</v>
      </c>
      <c r="N166" s="293"/>
      <c r="O166" s="370" t="s">
        <v>208</v>
      </c>
      <c r="P166" s="369"/>
      <c r="Q166" s="367">
        <f t="shared" si="6"/>
        <v>1818089.24</v>
      </c>
      <c r="R166" s="367">
        <f t="shared" si="6"/>
        <v>1862432.88</v>
      </c>
      <c r="S166" s="367">
        <f t="shared" si="6"/>
        <v>1862432.88</v>
      </c>
      <c r="T166" s="372">
        <f t="shared" si="5"/>
        <v>5542955</v>
      </c>
    </row>
    <row r="167" spans="1:20" x14ac:dyDescent="0.3">
      <c r="A167" s="364" t="s">
        <v>137</v>
      </c>
      <c r="B167" s="365" t="s">
        <v>331</v>
      </c>
      <c r="C167" s="370" t="s">
        <v>303</v>
      </c>
      <c r="D167" s="366"/>
      <c r="E167" s="371">
        <v>11085.91</v>
      </c>
      <c r="F167" s="371">
        <v>11085.91</v>
      </c>
      <c r="G167" s="371">
        <v>11085.91</v>
      </c>
      <c r="H167" s="292"/>
      <c r="I167" s="368">
        <v>4</v>
      </c>
      <c r="J167" s="368">
        <v>4</v>
      </c>
      <c r="K167" s="368">
        <v>4</v>
      </c>
      <c r="L167" s="366"/>
      <c r="M167" s="370" t="s">
        <v>248</v>
      </c>
      <c r="N167" s="293"/>
      <c r="O167" s="370" t="s">
        <v>208</v>
      </c>
      <c r="P167" s="369"/>
      <c r="Q167" s="367">
        <f t="shared" si="6"/>
        <v>44343.64</v>
      </c>
      <c r="R167" s="367">
        <f t="shared" si="6"/>
        <v>44343.64</v>
      </c>
      <c r="S167" s="367">
        <f t="shared" si="6"/>
        <v>44343.64</v>
      </c>
      <c r="T167" s="372">
        <f t="shared" si="5"/>
        <v>133030.91999999998</v>
      </c>
    </row>
    <row r="168" spans="1:20" x14ac:dyDescent="0.3">
      <c r="A168" s="364" t="s">
        <v>137</v>
      </c>
      <c r="B168" s="365" t="s">
        <v>332</v>
      </c>
      <c r="C168" s="370" t="s">
        <v>303</v>
      </c>
      <c r="D168" s="366"/>
      <c r="E168" s="371">
        <v>11085.91</v>
      </c>
      <c r="F168" s="371">
        <v>11085.91</v>
      </c>
      <c r="G168" s="371">
        <v>11085.91</v>
      </c>
      <c r="H168" s="292"/>
      <c r="I168" s="368">
        <v>3</v>
      </c>
      <c r="J168" s="368">
        <v>3</v>
      </c>
      <c r="K168" s="368">
        <v>3</v>
      </c>
      <c r="L168" s="366"/>
      <c r="M168" s="370" t="s">
        <v>248</v>
      </c>
      <c r="N168" s="293"/>
      <c r="O168" s="370" t="s">
        <v>208</v>
      </c>
      <c r="P168" s="369"/>
      <c r="Q168" s="367">
        <f t="shared" si="6"/>
        <v>33257.729999999996</v>
      </c>
      <c r="R168" s="367">
        <f t="shared" si="6"/>
        <v>33257.729999999996</v>
      </c>
      <c r="S168" s="367">
        <f t="shared" si="6"/>
        <v>33257.729999999996</v>
      </c>
      <c r="T168" s="372">
        <f t="shared" si="5"/>
        <v>99773.189999999988</v>
      </c>
    </row>
    <row r="169" spans="1:20" x14ac:dyDescent="0.3">
      <c r="A169" s="364" t="s">
        <v>137</v>
      </c>
      <c r="B169" s="365" t="s">
        <v>333</v>
      </c>
      <c r="C169" s="370" t="s">
        <v>303</v>
      </c>
      <c r="D169" s="366"/>
      <c r="E169" s="371">
        <v>11085.91</v>
      </c>
      <c r="F169" s="371">
        <v>11085.91</v>
      </c>
      <c r="G169" s="371">
        <v>11085.91</v>
      </c>
      <c r="H169" s="292"/>
      <c r="I169" s="368">
        <v>3</v>
      </c>
      <c r="J169" s="368">
        <v>2</v>
      </c>
      <c r="K169" s="368">
        <v>2</v>
      </c>
      <c r="L169" s="366"/>
      <c r="M169" s="370" t="s">
        <v>248</v>
      </c>
      <c r="N169" s="293"/>
      <c r="O169" s="370" t="s">
        <v>208</v>
      </c>
      <c r="P169" s="369"/>
      <c r="Q169" s="367">
        <f t="shared" si="6"/>
        <v>33257.729999999996</v>
      </c>
      <c r="R169" s="367">
        <f t="shared" si="6"/>
        <v>22171.82</v>
      </c>
      <c r="S169" s="367">
        <f t="shared" si="6"/>
        <v>22171.82</v>
      </c>
      <c r="T169" s="372">
        <f t="shared" si="5"/>
        <v>77601.37</v>
      </c>
    </row>
    <row r="170" spans="1:20" x14ac:dyDescent="0.3">
      <c r="A170" s="364" t="s">
        <v>137</v>
      </c>
      <c r="B170" s="365" t="s">
        <v>390</v>
      </c>
      <c r="C170" s="370" t="s">
        <v>303</v>
      </c>
      <c r="D170" s="366"/>
      <c r="E170" s="371">
        <v>11085.91</v>
      </c>
      <c r="F170" s="371">
        <v>11085.91</v>
      </c>
      <c r="G170" s="371">
        <v>11085.91</v>
      </c>
      <c r="H170" s="292"/>
      <c r="I170" s="368">
        <v>2</v>
      </c>
      <c r="J170" s="368">
        <v>2</v>
      </c>
      <c r="K170" s="368">
        <v>2</v>
      </c>
      <c r="L170" s="366"/>
      <c r="M170" s="370" t="s">
        <v>248</v>
      </c>
      <c r="N170" s="293"/>
      <c r="O170" s="370" t="s">
        <v>208</v>
      </c>
      <c r="P170" s="369"/>
      <c r="Q170" s="367">
        <f t="shared" si="6"/>
        <v>22171.82</v>
      </c>
      <c r="R170" s="367">
        <f t="shared" si="6"/>
        <v>22171.82</v>
      </c>
      <c r="S170" s="367">
        <f t="shared" si="6"/>
        <v>22171.82</v>
      </c>
      <c r="T170" s="372">
        <f t="shared" si="5"/>
        <v>66515.459999999992</v>
      </c>
    </row>
    <row r="171" spans="1:20" x14ac:dyDescent="0.3">
      <c r="A171" s="364" t="s">
        <v>137</v>
      </c>
      <c r="B171" s="365" t="s">
        <v>334</v>
      </c>
      <c r="C171" s="370" t="s">
        <v>303</v>
      </c>
      <c r="D171" s="366"/>
      <c r="E171" s="371">
        <v>11085.91</v>
      </c>
      <c r="F171" s="371">
        <v>11085.91</v>
      </c>
      <c r="G171" s="371">
        <v>11085.91</v>
      </c>
      <c r="H171" s="292"/>
      <c r="I171" s="368">
        <v>6</v>
      </c>
      <c r="J171" s="368">
        <v>6</v>
      </c>
      <c r="K171" s="368">
        <v>9</v>
      </c>
      <c r="L171" s="366"/>
      <c r="M171" s="370" t="s">
        <v>248</v>
      </c>
      <c r="N171" s="293"/>
      <c r="O171" s="370" t="s">
        <v>208</v>
      </c>
      <c r="P171" s="369"/>
      <c r="Q171" s="367">
        <f t="shared" si="6"/>
        <v>66515.459999999992</v>
      </c>
      <c r="R171" s="367">
        <f t="shared" si="6"/>
        <v>66515.459999999992</v>
      </c>
      <c r="S171" s="367">
        <f t="shared" si="6"/>
        <v>99773.19</v>
      </c>
      <c r="T171" s="372">
        <f t="shared" si="5"/>
        <v>232804.11</v>
      </c>
    </row>
    <row r="172" spans="1:20" x14ac:dyDescent="0.3">
      <c r="A172" s="364" t="s">
        <v>137</v>
      </c>
      <c r="B172" s="365" t="s">
        <v>335</v>
      </c>
      <c r="C172" s="370" t="s">
        <v>303</v>
      </c>
      <c r="D172" s="366"/>
      <c r="E172" s="371">
        <v>11085.91</v>
      </c>
      <c r="F172" s="371">
        <v>11085.91</v>
      </c>
      <c r="G172" s="371">
        <v>11085.91</v>
      </c>
      <c r="H172" s="292"/>
      <c r="I172" s="368">
        <v>7</v>
      </c>
      <c r="J172" s="368">
        <v>7</v>
      </c>
      <c r="K172" s="368">
        <v>7</v>
      </c>
      <c r="L172" s="366"/>
      <c r="M172" s="370" t="s">
        <v>248</v>
      </c>
      <c r="N172" s="293"/>
      <c r="O172" s="370" t="s">
        <v>208</v>
      </c>
      <c r="P172" s="369"/>
      <c r="Q172" s="367">
        <f t="shared" si="6"/>
        <v>77601.37</v>
      </c>
      <c r="R172" s="367">
        <f t="shared" si="6"/>
        <v>77601.37</v>
      </c>
      <c r="S172" s="367">
        <f t="shared" si="6"/>
        <v>77601.37</v>
      </c>
      <c r="T172" s="372">
        <f t="shared" si="5"/>
        <v>232804.11</v>
      </c>
    </row>
    <row r="173" spans="1:20" x14ac:dyDescent="0.3">
      <c r="A173" s="364" t="s">
        <v>137</v>
      </c>
      <c r="B173" s="365" t="s">
        <v>336</v>
      </c>
      <c r="C173" s="370" t="s">
        <v>303</v>
      </c>
      <c r="D173" s="366"/>
      <c r="E173" s="371">
        <v>11085.91</v>
      </c>
      <c r="F173" s="371">
        <v>11085.91</v>
      </c>
      <c r="G173" s="371">
        <v>11085.91</v>
      </c>
      <c r="H173" s="292"/>
      <c r="I173" s="368">
        <v>16</v>
      </c>
      <c r="J173" s="368">
        <v>16</v>
      </c>
      <c r="K173" s="368">
        <v>16</v>
      </c>
      <c r="L173" s="366"/>
      <c r="M173" s="370" t="s">
        <v>248</v>
      </c>
      <c r="N173" s="293"/>
      <c r="O173" s="370" t="s">
        <v>208</v>
      </c>
      <c r="P173" s="369"/>
      <c r="Q173" s="367">
        <f t="shared" si="6"/>
        <v>177374.56</v>
      </c>
      <c r="R173" s="367">
        <f t="shared" si="6"/>
        <v>177374.56</v>
      </c>
      <c r="S173" s="367">
        <f t="shared" si="6"/>
        <v>177374.56</v>
      </c>
      <c r="T173" s="372">
        <f t="shared" si="5"/>
        <v>532123.67999999993</v>
      </c>
    </row>
    <row r="174" spans="1:20" x14ac:dyDescent="0.3">
      <c r="A174" s="364" t="s">
        <v>137</v>
      </c>
      <c r="B174" s="365" t="s">
        <v>330</v>
      </c>
      <c r="C174" s="370" t="s">
        <v>303</v>
      </c>
      <c r="D174" s="366"/>
      <c r="E174" s="371">
        <v>8314.43</v>
      </c>
      <c r="F174" s="371">
        <v>8314.43</v>
      </c>
      <c r="G174" s="371">
        <v>8314.43</v>
      </c>
      <c r="H174" s="292"/>
      <c r="I174" s="368">
        <v>1</v>
      </c>
      <c r="J174" s="368">
        <v>1</v>
      </c>
      <c r="K174" s="368">
        <v>1</v>
      </c>
      <c r="L174" s="366"/>
      <c r="M174" s="370" t="s">
        <v>248</v>
      </c>
      <c r="N174" s="293"/>
      <c r="O174" s="370" t="s">
        <v>208</v>
      </c>
      <c r="P174" s="369"/>
      <c r="Q174" s="367">
        <f t="shared" si="6"/>
        <v>8314.43</v>
      </c>
      <c r="R174" s="367">
        <f t="shared" si="6"/>
        <v>8314.43</v>
      </c>
      <c r="S174" s="367">
        <f t="shared" si="6"/>
        <v>8314.43</v>
      </c>
      <c r="T174" s="372">
        <f t="shared" si="5"/>
        <v>24943.29</v>
      </c>
    </row>
    <row r="175" spans="1:20" x14ac:dyDescent="0.3">
      <c r="A175" s="364" t="s">
        <v>137</v>
      </c>
      <c r="B175" s="370" t="s">
        <v>369</v>
      </c>
      <c r="C175" s="370" t="s">
        <v>270</v>
      </c>
      <c r="D175" s="366"/>
      <c r="E175" s="371">
        <v>5710.26</v>
      </c>
      <c r="F175" s="371">
        <v>5710.26</v>
      </c>
      <c r="G175" s="371">
        <v>5710.26</v>
      </c>
      <c r="H175" s="292"/>
      <c r="I175" s="368">
        <v>0</v>
      </c>
      <c r="J175" s="368">
        <v>0</v>
      </c>
      <c r="K175" s="368">
        <v>2</v>
      </c>
      <c r="L175" s="366"/>
      <c r="M175" s="370" t="s">
        <v>248</v>
      </c>
      <c r="N175" s="293"/>
      <c r="O175" s="370" t="s">
        <v>208</v>
      </c>
      <c r="P175" s="369"/>
      <c r="Q175" s="367">
        <f t="shared" si="6"/>
        <v>0</v>
      </c>
      <c r="R175" s="367">
        <f t="shared" si="6"/>
        <v>0</v>
      </c>
      <c r="S175" s="367">
        <f t="shared" si="6"/>
        <v>11420.52</v>
      </c>
      <c r="T175" s="372">
        <f t="shared" si="5"/>
        <v>11420.52</v>
      </c>
    </row>
    <row r="176" spans="1:20" x14ac:dyDescent="0.3">
      <c r="A176" s="364" t="s">
        <v>137</v>
      </c>
      <c r="B176" s="365" t="s">
        <v>337</v>
      </c>
      <c r="C176" s="370" t="s">
        <v>247</v>
      </c>
      <c r="D176" s="366"/>
      <c r="E176" s="371">
        <v>6194.94</v>
      </c>
      <c r="F176" s="371">
        <v>6194.94</v>
      </c>
      <c r="G176" s="371">
        <v>6194.94</v>
      </c>
      <c r="H176" s="292"/>
      <c r="I176" s="368">
        <v>1</v>
      </c>
      <c r="J176" s="368">
        <v>1</v>
      </c>
      <c r="K176" s="368">
        <v>1</v>
      </c>
      <c r="L176" s="366"/>
      <c r="M176" s="370" t="s">
        <v>248</v>
      </c>
      <c r="N176" s="293"/>
      <c r="O176" s="370" t="s">
        <v>208</v>
      </c>
      <c r="P176" s="369"/>
      <c r="Q176" s="367">
        <f t="shared" si="6"/>
        <v>6194.94</v>
      </c>
      <c r="R176" s="367">
        <f t="shared" si="6"/>
        <v>6194.94</v>
      </c>
      <c r="S176" s="367">
        <f t="shared" si="6"/>
        <v>6194.94</v>
      </c>
      <c r="T176" s="372">
        <f t="shared" si="5"/>
        <v>18584.82</v>
      </c>
    </row>
    <row r="177" spans="1:20" x14ac:dyDescent="0.3">
      <c r="A177" s="364" t="s">
        <v>137</v>
      </c>
      <c r="B177" s="365" t="s">
        <v>255</v>
      </c>
      <c r="C177" s="370" t="s">
        <v>247</v>
      </c>
      <c r="D177" s="366"/>
      <c r="E177" s="371">
        <v>6876.36</v>
      </c>
      <c r="F177" s="371">
        <v>6876.36</v>
      </c>
      <c r="G177" s="371">
        <v>6876.36</v>
      </c>
      <c r="H177" s="292"/>
      <c r="I177" s="368">
        <v>1</v>
      </c>
      <c r="J177" s="368">
        <v>1</v>
      </c>
      <c r="K177" s="368">
        <v>1</v>
      </c>
      <c r="L177" s="366"/>
      <c r="M177" s="370" t="s">
        <v>248</v>
      </c>
      <c r="N177" s="293"/>
      <c r="O177" s="370" t="s">
        <v>208</v>
      </c>
      <c r="P177" s="369"/>
      <c r="Q177" s="367">
        <f t="shared" si="6"/>
        <v>6876.36</v>
      </c>
      <c r="R177" s="367">
        <f t="shared" si="6"/>
        <v>6876.36</v>
      </c>
      <c r="S177" s="367">
        <f t="shared" si="6"/>
        <v>6876.36</v>
      </c>
      <c r="T177" s="372">
        <f t="shared" si="5"/>
        <v>20629.079999999998</v>
      </c>
    </row>
    <row r="178" spans="1:20" x14ac:dyDescent="0.3">
      <c r="A178" s="364" t="s">
        <v>137</v>
      </c>
      <c r="B178" s="365" t="s">
        <v>267</v>
      </c>
      <c r="C178" s="370" t="s">
        <v>247</v>
      </c>
      <c r="D178" s="366"/>
      <c r="E178" s="371">
        <v>8395.94</v>
      </c>
      <c r="F178" s="371">
        <v>8395.94</v>
      </c>
      <c r="G178" s="371">
        <v>8395.94</v>
      </c>
      <c r="H178" s="292"/>
      <c r="I178" s="368">
        <v>1</v>
      </c>
      <c r="J178" s="368">
        <v>1</v>
      </c>
      <c r="K178" s="368">
        <v>1</v>
      </c>
      <c r="L178" s="366"/>
      <c r="M178" s="370" t="s">
        <v>248</v>
      </c>
      <c r="N178" s="293"/>
      <c r="O178" s="370" t="s">
        <v>208</v>
      </c>
      <c r="P178" s="369"/>
      <c r="Q178" s="367">
        <f t="shared" si="6"/>
        <v>8395.94</v>
      </c>
      <c r="R178" s="367">
        <f t="shared" si="6"/>
        <v>8395.94</v>
      </c>
      <c r="S178" s="367">
        <f t="shared" si="6"/>
        <v>8395.94</v>
      </c>
      <c r="T178" s="372">
        <f t="shared" si="5"/>
        <v>25187.82</v>
      </c>
    </row>
    <row r="179" spans="1:20" x14ac:dyDescent="0.3">
      <c r="A179" s="364" t="s">
        <v>137</v>
      </c>
      <c r="B179" s="365" t="s">
        <v>268</v>
      </c>
      <c r="C179" s="370" t="s">
        <v>247</v>
      </c>
      <c r="D179" s="366"/>
      <c r="E179" s="371">
        <v>8853.8799999999992</v>
      </c>
      <c r="F179" s="371">
        <v>8853.8799999999992</v>
      </c>
      <c r="G179" s="371">
        <v>8853.8799999999992</v>
      </c>
      <c r="H179" s="292"/>
      <c r="I179" s="368">
        <v>3</v>
      </c>
      <c r="J179" s="368">
        <v>3</v>
      </c>
      <c r="K179" s="368">
        <v>3</v>
      </c>
      <c r="L179" s="366"/>
      <c r="M179" s="370" t="s">
        <v>248</v>
      </c>
      <c r="N179" s="293"/>
      <c r="O179" s="370" t="s">
        <v>208</v>
      </c>
      <c r="P179" s="369"/>
      <c r="Q179" s="367">
        <f t="shared" si="6"/>
        <v>26561.64</v>
      </c>
      <c r="R179" s="367">
        <f t="shared" si="6"/>
        <v>26561.64</v>
      </c>
      <c r="S179" s="367">
        <f t="shared" si="6"/>
        <v>26561.64</v>
      </c>
      <c r="T179" s="372">
        <f t="shared" ref="T179:T190" si="7">SUM(Q179:S179)</f>
        <v>79684.92</v>
      </c>
    </row>
    <row r="180" spans="1:20" x14ac:dyDescent="0.3">
      <c r="A180" s="364" t="s">
        <v>137</v>
      </c>
      <c r="B180" s="365" t="s">
        <v>272</v>
      </c>
      <c r="C180" s="370" t="s">
        <v>270</v>
      </c>
      <c r="D180" s="366"/>
      <c r="E180" s="371">
        <v>4013.26</v>
      </c>
      <c r="F180" s="371">
        <v>4013.26</v>
      </c>
      <c r="G180" s="371">
        <v>4013.26</v>
      </c>
      <c r="H180" s="292"/>
      <c r="I180" s="368">
        <v>3</v>
      </c>
      <c r="J180" s="368">
        <v>2</v>
      </c>
      <c r="K180" s="368">
        <v>2</v>
      </c>
      <c r="L180" s="366"/>
      <c r="M180" s="370" t="s">
        <v>248</v>
      </c>
      <c r="N180" s="293"/>
      <c r="O180" s="370" t="s">
        <v>208</v>
      </c>
      <c r="P180" s="369"/>
      <c r="Q180" s="367">
        <f t="shared" ref="Q180:S190" si="8">+E180*I180</f>
        <v>12039.78</v>
      </c>
      <c r="R180" s="367">
        <f t="shared" si="8"/>
        <v>8026.52</v>
      </c>
      <c r="S180" s="367">
        <f t="shared" si="8"/>
        <v>8026.52</v>
      </c>
      <c r="T180" s="372">
        <f t="shared" si="7"/>
        <v>28092.820000000003</v>
      </c>
    </row>
    <row r="181" spans="1:20" x14ac:dyDescent="0.3">
      <c r="A181" s="364" t="s">
        <v>137</v>
      </c>
      <c r="B181" s="365" t="s">
        <v>275</v>
      </c>
      <c r="C181" s="370" t="s">
        <v>270</v>
      </c>
      <c r="D181" s="366"/>
      <c r="E181" s="371">
        <v>4151.96</v>
      </c>
      <c r="F181" s="371">
        <v>4151.96</v>
      </c>
      <c r="G181" s="371">
        <v>4151.96</v>
      </c>
      <c r="H181" s="292"/>
      <c r="I181" s="368">
        <v>0</v>
      </c>
      <c r="J181" s="368">
        <v>1</v>
      </c>
      <c r="K181" s="368">
        <v>1</v>
      </c>
      <c r="L181" s="366"/>
      <c r="M181" s="370" t="s">
        <v>248</v>
      </c>
      <c r="N181" s="293"/>
      <c r="O181" s="370" t="s">
        <v>208</v>
      </c>
      <c r="P181" s="369"/>
      <c r="Q181" s="367">
        <f t="shared" si="8"/>
        <v>0</v>
      </c>
      <c r="R181" s="367">
        <f t="shared" si="8"/>
        <v>4151.96</v>
      </c>
      <c r="S181" s="367">
        <f t="shared" si="8"/>
        <v>4151.96</v>
      </c>
      <c r="T181" s="372">
        <f t="shared" si="7"/>
        <v>8303.92</v>
      </c>
    </row>
    <row r="182" spans="1:20" x14ac:dyDescent="0.3">
      <c r="A182" s="364" t="s">
        <v>137</v>
      </c>
      <c r="B182" s="365" t="s">
        <v>369</v>
      </c>
      <c r="C182" s="370" t="s">
        <v>270</v>
      </c>
      <c r="D182" s="366"/>
      <c r="E182" s="371">
        <v>4568.21</v>
      </c>
      <c r="F182" s="371">
        <v>4568.21</v>
      </c>
      <c r="G182" s="371">
        <v>4568.21</v>
      </c>
      <c r="H182" s="292"/>
      <c r="I182" s="368">
        <v>1</v>
      </c>
      <c r="J182" s="368">
        <v>1</v>
      </c>
      <c r="K182" s="368">
        <v>2</v>
      </c>
      <c r="L182" s="366"/>
      <c r="M182" s="370" t="s">
        <v>248</v>
      </c>
      <c r="N182" s="293"/>
      <c r="O182" s="370" t="s">
        <v>208</v>
      </c>
      <c r="P182" s="369"/>
      <c r="Q182" s="367">
        <f t="shared" si="8"/>
        <v>4568.21</v>
      </c>
      <c r="R182" s="367">
        <f t="shared" si="8"/>
        <v>4568.21</v>
      </c>
      <c r="S182" s="367">
        <f t="shared" si="8"/>
        <v>9136.42</v>
      </c>
      <c r="T182" s="372">
        <f t="shared" si="7"/>
        <v>18272.84</v>
      </c>
    </row>
    <row r="183" spans="1:20" x14ac:dyDescent="0.3">
      <c r="A183" s="364" t="s">
        <v>137</v>
      </c>
      <c r="B183" s="365" t="s">
        <v>280</v>
      </c>
      <c r="C183" s="370" t="s">
        <v>270</v>
      </c>
      <c r="D183" s="366"/>
      <c r="E183" s="371">
        <v>4845.62</v>
      </c>
      <c r="F183" s="371">
        <v>4845.62</v>
      </c>
      <c r="G183" s="371">
        <v>4845.62</v>
      </c>
      <c r="H183" s="292"/>
      <c r="I183" s="368">
        <v>1</v>
      </c>
      <c r="J183" s="368">
        <v>1</v>
      </c>
      <c r="K183" s="368">
        <v>2</v>
      </c>
      <c r="L183" s="366"/>
      <c r="M183" s="370" t="s">
        <v>248</v>
      </c>
      <c r="N183" s="293"/>
      <c r="O183" s="370" t="s">
        <v>208</v>
      </c>
      <c r="P183" s="369"/>
      <c r="Q183" s="367">
        <f t="shared" si="8"/>
        <v>4845.62</v>
      </c>
      <c r="R183" s="367">
        <f t="shared" si="8"/>
        <v>4845.62</v>
      </c>
      <c r="S183" s="367">
        <f t="shared" si="8"/>
        <v>9691.24</v>
      </c>
      <c r="T183" s="372">
        <f t="shared" si="7"/>
        <v>19382.48</v>
      </c>
    </row>
    <row r="184" spans="1:20" x14ac:dyDescent="0.3">
      <c r="A184" s="364" t="s">
        <v>137</v>
      </c>
      <c r="B184" s="365" t="s">
        <v>283</v>
      </c>
      <c r="C184" s="370" t="s">
        <v>270</v>
      </c>
      <c r="D184" s="366"/>
      <c r="E184" s="371">
        <v>4290.72</v>
      </c>
      <c r="F184" s="371">
        <v>4290.72</v>
      </c>
      <c r="G184" s="371">
        <v>4290.72</v>
      </c>
      <c r="H184" s="292"/>
      <c r="I184" s="368">
        <v>2</v>
      </c>
      <c r="J184" s="368">
        <v>2</v>
      </c>
      <c r="K184" s="368">
        <v>2</v>
      </c>
      <c r="L184" s="366"/>
      <c r="M184" s="370" t="s">
        <v>248</v>
      </c>
      <c r="N184" s="293"/>
      <c r="O184" s="370" t="s">
        <v>208</v>
      </c>
      <c r="P184" s="369"/>
      <c r="Q184" s="367">
        <f t="shared" si="8"/>
        <v>8581.44</v>
      </c>
      <c r="R184" s="367">
        <f t="shared" si="8"/>
        <v>8581.44</v>
      </c>
      <c r="S184" s="367">
        <f t="shared" si="8"/>
        <v>8581.44</v>
      </c>
      <c r="T184" s="372">
        <f t="shared" si="7"/>
        <v>25744.32</v>
      </c>
    </row>
    <row r="185" spans="1:20" x14ac:dyDescent="0.3">
      <c r="A185" s="364" t="s">
        <v>137</v>
      </c>
      <c r="B185" s="365" t="s">
        <v>391</v>
      </c>
      <c r="C185" s="370" t="s">
        <v>270</v>
      </c>
      <c r="D185" s="366"/>
      <c r="E185" s="371">
        <v>4290.72</v>
      </c>
      <c r="F185" s="371">
        <v>4290.72</v>
      </c>
      <c r="G185" s="371">
        <v>4290.72</v>
      </c>
      <c r="H185" s="292"/>
      <c r="I185" s="368">
        <v>1</v>
      </c>
      <c r="J185" s="368">
        <v>1</v>
      </c>
      <c r="K185" s="368">
        <v>1</v>
      </c>
      <c r="L185" s="366"/>
      <c r="M185" s="370" t="s">
        <v>248</v>
      </c>
      <c r="N185" s="293"/>
      <c r="O185" s="370" t="s">
        <v>208</v>
      </c>
      <c r="P185" s="369"/>
      <c r="Q185" s="367">
        <f t="shared" si="8"/>
        <v>4290.72</v>
      </c>
      <c r="R185" s="367">
        <f t="shared" si="8"/>
        <v>4290.72</v>
      </c>
      <c r="S185" s="367">
        <f t="shared" si="8"/>
        <v>4290.72</v>
      </c>
      <c r="T185" s="372">
        <f t="shared" si="7"/>
        <v>12872.16</v>
      </c>
    </row>
    <row r="186" spans="1:20" x14ac:dyDescent="0.3">
      <c r="A186" s="364" t="s">
        <v>137</v>
      </c>
      <c r="B186" s="365" t="s">
        <v>285</v>
      </c>
      <c r="C186" s="370" t="s">
        <v>270</v>
      </c>
      <c r="D186" s="366"/>
      <c r="E186" s="371">
        <v>4429.5</v>
      </c>
      <c r="F186" s="371">
        <v>4429.5</v>
      </c>
      <c r="G186" s="371">
        <v>4429.5</v>
      </c>
      <c r="H186" s="292"/>
      <c r="I186" s="368">
        <v>1</v>
      </c>
      <c r="J186" s="368">
        <v>1</v>
      </c>
      <c r="K186" s="368">
        <v>1</v>
      </c>
      <c r="L186" s="366"/>
      <c r="M186" s="370" t="s">
        <v>248</v>
      </c>
      <c r="N186" s="293"/>
      <c r="O186" s="370" t="s">
        <v>208</v>
      </c>
      <c r="P186" s="369"/>
      <c r="Q186" s="367">
        <f t="shared" si="8"/>
        <v>4429.5</v>
      </c>
      <c r="R186" s="367">
        <f t="shared" si="8"/>
        <v>4429.5</v>
      </c>
      <c r="S186" s="367">
        <f t="shared" si="8"/>
        <v>4429.5</v>
      </c>
      <c r="T186" s="372">
        <f t="shared" si="7"/>
        <v>13288.5</v>
      </c>
    </row>
    <row r="187" spans="1:20" x14ac:dyDescent="0.3">
      <c r="A187" s="364" t="s">
        <v>137</v>
      </c>
      <c r="B187" s="365" t="s">
        <v>288</v>
      </c>
      <c r="C187" s="370" t="s">
        <v>270</v>
      </c>
      <c r="D187" s="366"/>
      <c r="E187" s="371">
        <v>4845.62</v>
      </c>
      <c r="F187" s="371">
        <v>4845.62</v>
      </c>
      <c r="G187" s="371">
        <v>4845.62</v>
      </c>
      <c r="H187" s="292"/>
      <c r="I187" s="368">
        <v>1</v>
      </c>
      <c r="J187" s="368">
        <v>1</v>
      </c>
      <c r="K187" s="368">
        <v>1</v>
      </c>
      <c r="L187" s="366"/>
      <c r="M187" s="370" t="s">
        <v>248</v>
      </c>
      <c r="N187" s="293"/>
      <c r="O187" s="370" t="s">
        <v>208</v>
      </c>
      <c r="P187" s="369"/>
      <c r="Q187" s="367">
        <f t="shared" si="8"/>
        <v>4845.62</v>
      </c>
      <c r="R187" s="367">
        <f t="shared" si="8"/>
        <v>4845.62</v>
      </c>
      <c r="S187" s="367">
        <f t="shared" si="8"/>
        <v>4845.62</v>
      </c>
      <c r="T187" s="372">
        <f t="shared" si="7"/>
        <v>14536.86</v>
      </c>
    </row>
    <row r="188" spans="1:20" x14ac:dyDescent="0.3">
      <c r="A188" s="364" t="s">
        <v>137</v>
      </c>
      <c r="B188" s="365" t="s">
        <v>293</v>
      </c>
      <c r="C188" s="370" t="s">
        <v>270</v>
      </c>
      <c r="D188" s="366"/>
      <c r="E188" s="371">
        <v>4984.37</v>
      </c>
      <c r="F188" s="371">
        <v>4984.37</v>
      </c>
      <c r="G188" s="371">
        <v>4984.37</v>
      </c>
      <c r="H188" s="292"/>
      <c r="I188" s="368">
        <v>1</v>
      </c>
      <c r="J188" s="368">
        <v>1</v>
      </c>
      <c r="K188" s="368">
        <v>1</v>
      </c>
      <c r="L188" s="366"/>
      <c r="M188" s="370" t="s">
        <v>248</v>
      </c>
      <c r="N188" s="293"/>
      <c r="O188" s="370" t="s">
        <v>208</v>
      </c>
      <c r="P188" s="369"/>
      <c r="Q188" s="367">
        <f t="shared" si="8"/>
        <v>4984.37</v>
      </c>
      <c r="R188" s="367">
        <f t="shared" si="8"/>
        <v>4984.37</v>
      </c>
      <c r="S188" s="367">
        <f t="shared" si="8"/>
        <v>4984.37</v>
      </c>
      <c r="T188" s="372">
        <f t="shared" si="7"/>
        <v>14953.11</v>
      </c>
    </row>
    <row r="189" spans="1:20" x14ac:dyDescent="0.3">
      <c r="A189" s="364" t="s">
        <v>137</v>
      </c>
      <c r="B189" s="365" t="s">
        <v>297</v>
      </c>
      <c r="C189" s="370" t="s">
        <v>270</v>
      </c>
      <c r="D189" s="366"/>
      <c r="E189" s="371">
        <v>5123.1000000000004</v>
      </c>
      <c r="F189" s="371">
        <v>5123.1000000000004</v>
      </c>
      <c r="G189" s="371">
        <v>5123.1000000000004</v>
      </c>
      <c r="H189" s="292"/>
      <c r="I189" s="368">
        <v>1</v>
      </c>
      <c r="J189" s="368">
        <v>1</v>
      </c>
      <c r="K189" s="368">
        <v>1</v>
      </c>
      <c r="L189" s="366"/>
      <c r="M189" s="370" t="s">
        <v>248</v>
      </c>
      <c r="N189" s="293"/>
      <c r="O189" s="370" t="s">
        <v>208</v>
      </c>
      <c r="P189" s="369"/>
      <c r="Q189" s="367">
        <f t="shared" si="8"/>
        <v>5123.1000000000004</v>
      </c>
      <c r="R189" s="367">
        <f t="shared" si="8"/>
        <v>5123.1000000000004</v>
      </c>
      <c r="S189" s="367">
        <f t="shared" si="8"/>
        <v>5123.1000000000004</v>
      </c>
      <c r="T189" s="372">
        <f t="shared" si="7"/>
        <v>15369.300000000001</v>
      </c>
    </row>
    <row r="190" spans="1:20" x14ac:dyDescent="0.3">
      <c r="A190" s="364" t="s">
        <v>137</v>
      </c>
      <c r="B190" s="365" t="s">
        <v>335</v>
      </c>
      <c r="C190" s="370" t="s">
        <v>303</v>
      </c>
      <c r="D190" s="366"/>
      <c r="E190" s="371">
        <v>5542.96</v>
      </c>
      <c r="F190" s="371">
        <v>5542.96</v>
      </c>
      <c r="G190" s="371">
        <v>5542.96</v>
      </c>
      <c r="H190" s="292"/>
      <c r="I190" s="368">
        <v>1</v>
      </c>
      <c r="J190" s="368">
        <v>1</v>
      </c>
      <c r="K190" s="368">
        <v>1</v>
      </c>
      <c r="L190" s="366"/>
      <c r="M190" s="370" t="s">
        <v>248</v>
      </c>
      <c r="N190" s="293"/>
      <c r="O190" s="370" t="s">
        <v>208</v>
      </c>
      <c r="P190" s="369"/>
      <c r="Q190" s="367">
        <f t="shared" si="8"/>
        <v>5542.96</v>
      </c>
      <c r="R190" s="367">
        <f t="shared" si="8"/>
        <v>5542.96</v>
      </c>
      <c r="S190" s="367">
        <f t="shared" si="8"/>
        <v>5542.96</v>
      </c>
      <c r="T190" s="372">
        <f t="shared" si="7"/>
        <v>16628.88</v>
      </c>
    </row>
    <row r="191" spans="1:20" x14ac:dyDescent="0.3">
      <c r="A191" s="364" t="s">
        <v>137</v>
      </c>
      <c r="B191" s="374" t="s">
        <v>338</v>
      </c>
      <c r="C191" s="375" t="s">
        <v>392</v>
      </c>
      <c r="D191" s="376"/>
      <c r="E191" s="282">
        <v>2663.57</v>
      </c>
      <c r="F191" s="282">
        <v>2663.57</v>
      </c>
      <c r="G191" s="282">
        <v>2663.57</v>
      </c>
      <c r="H191" s="282"/>
      <c r="I191" s="377">
        <v>1</v>
      </c>
      <c r="J191" s="377">
        <v>1</v>
      </c>
      <c r="K191" s="377">
        <v>1</v>
      </c>
      <c r="L191" s="378"/>
      <c r="M191" s="379" t="s">
        <v>339</v>
      </c>
      <c r="N191" s="379"/>
      <c r="O191" s="380" t="s">
        <v>208</v>
      </c>
      <c r="P191" s="379"/>
      <c r="Q191" s="381">
        <f>+E191*I191</f>
        <v>2663.57</v>
      </c>
      <c r="R191" s="381">
        <f>+F191*J191</f>
        <v>2663.57</v>
      </c>
      <c r="S191" s="381">
        <f>+G191*K191</f>
        <v>2663.57</v>
      </c>
      <c r="T191" s="382">
        <f>SUM(Q191:S191)</f>
        <v>7990.7100000000009</v>
      </c>
    </row>
    <row r="192" spans="1:20" x14ac:dyDescent="0.3">
      <c r="A192" s="364" t="s">
        <v>137</v>
      </c>
      <c r="B192" s="374" t="s">
        <v>338</v>
      </c>
      <c r="C192" s="375" t="s">
        <v>392</v>
      </c>
      <c r="D192" s="376"/>
      <c r="E192" s="282">
        <v>2102.14</v>
      </c>
      <c r="F192" s="282">
        <v>2102.14</v>
      </c>
      <c r="G192" s="282">
        <v>2102.14</v>
      </c>
      <c r="H192" s="282"/>
      <c r="I192" s="377">
        <v>3</v>
      </c>
      <c r="J192" s="377">
        <v>3</v>
      </c>
      <c r="K192" s="377">
        <v>3</v>
      </c>
      <c r="L192" s="378"/>
      <c r="M192" s="379" t="s">
        <v>339</v>
      </c>
      <c r="N192" s="379"/>
      <c r="O192" s="380" t="s">
        <v>208</v>
      </c>
      <c r="P192" s="379"/>
      <c r="Q192" s="381">
        <f t="shared" ref="Q192:S218" si="9">+E192*I192</f>
        <v>6306.42</v>
      </c>
      <c r="R192" s="381">
        <f t="shared" si="9"/>
        <v>6306.42</v>
      </c>
      <c r="S192" s="381">
        <f t="shared" si="9"/>
        <v>6306.42</v>
      </c>
      <c r="T192" s="383">
        <f t="shared" ref="T192:T218" si="10">Q192+R192+S192</f>
        <v>18919.260000000002</v>
      </c>
    </row>
    <row r="193" spans="1:20" x14ac:dyDescent="0.3">
      <c r="A193" s="364" t="s">
        <v>137</v>
      </c>
      <c r="B193" s="374" t="s">
        <v>338</v>
      </c>
      <c r="C193" s="375" t="s">
        <v>392</v>
      </c>
      <c r="D193" s="376"/>
      <c r="E193" s="282">
        <v>2663.57</v>
      </c>
      <c r="F193" s="282">
        <v>2663.57</v>
      </c>
      <c r="G193" s="282">
        <v>2663.57</v>
      </c>
      <c r="H193" s="282"/>
      <c r="I193" s="377">
        <v>1</v>
      </c>
      <c r="J193" s="377">
        <v>1</v>
      </c>
      <c r="K193" s="377">
        <v>1</v>
      </c>
      <c r="L193" s="378"/>
      <c r="M193" s="379" t="s">
        <v>339</v>
      </c>
      <c r="N193" s="379"/>
      <c r="O193" s="380" t="s">
        <v>208</v>
      </c>
      <c r="P193" s="379"/>
      <c r="Q193" s="381">
        <f t="shared" si="9"/>
        <v>2663.57</v>
      </c>
      <c r="R193" s="381">
        <f t="shared" si="9"/>
        <v>2663.57</v>
      </c>
      <c r="S193" s="381">
        <f t="shared" si="9"/>
        <v>2663.57</v>
      </c>
      <c r="T193" s="383">
        <f t="shared" si="10"/>
        <v>7990.7100000000009</v>
      </c>
    </row>
    <row r="194" spans="1:20" x14ac:dyDescent="0.3">
      <c r="A194" s="364" t="s">
        <v>137</v>
      </c>
      <c r="B194" s="374" t="s">
        <v>340</v>
      </c>
      <c r="C194" s="375" t="s">
        <v>392</v>
      </c>
      <c r="D194" s="376"/>
      <c r="E194" s="283">
        <v>3445.15</v>
      </c>
      <c r="F194" s="283">
        <v>3445.15</v>
      </c>
      <c r="G194" s="283">
        <v>3445.15</v>
      </c>
      <c r="H194" s="282"/>
      <c r="I194" s="377">
        <v>1</v>
      </c>
      <c r="J194" s="377">
        <v>1</v>
      </c>
      <c r="K194" s="377">
        <v>1</v>
      </c>
      <c r="L194" s="378"/>
      <c r="M194" s="379" t="s">
        <v>339</v>
      </c>
      <c r="N194" s="379"/>
      <c r="O194" s="380" t="s">
        <v>208</v>
      </c>
      <c r="P194" s="379"/>
      <c r="Q194" s="381">
        <f t="shared" si="9"/>
        <v>3445.15</v>
      </c>
      <c r="R194" s="381">
        <f t="shared" si="9"/>
        <v>3445.15</v>
      </c>
      <c r="S194" s="381">
        <f t="shared" si="9"/>
        <v>3445.15</v>
      </c>
      <c r="T194" s="383">
        <f t="shared" si="10"/>
        <v>10335.450000000001</v>
      </c>
    </row>
    <row r="195" spans="1:20" x14ac:dyDescent="0.3">
      <c r="A195" s="364" t="s">
        <v>137</v>
      </c>
      <c r="B195" s="374" t="s">
        <v>341</v>
      </c>
      <c r="C195" s="375" t="s">
        <v>392</v>
      </c>
      <c r="D195" s="376"/>
      <c r="E195" s="283">
        <v>3445.15</v>
      </c>
      <c r="F195" s="283">
        <v>3445.15</v>
      </c>
      <c r="G195" s="283">
        <v>3445.15</v>
      </c>
      <c r="H195" s="282"/>
      <c r="I195" s="377">
        <v>1</v>
      </c>
      <c r="J195" s="377">
        <v>1</v>
      </c>
      <c r="K195" s="377">
        <v>1</v>
      </c>
      <c r="L195" s="378"/>
      <c r="M195" s="379" t="s">
        <v>339</v>
      </c>
      <c r="N195" s="379"/>
      <c r="O195" s="380" t="s">
        <v>208</v>
      </c>
      <c r="P195" s="379"/>
      <c r="Q195" s="381">
        <f t="shared" si="9"/>
        <v>3445.15</v>
      </c>
      <c r="R195" s="381">
        <f t="shared" si="9"/>
        <v>3445.15</v>
      </c>
      <c r="S195" s="381">
        <f t="shared" si="9"/>
        <v>3445.15</v>
      </c>
      <c r="T195" s="383">
        <f t="shared" si="10"/>
        <v>10335.450000000001</v>
      </c>
    </row>
    <row r="196" spans="1:20" x14ac:dyDescent="0.3">
      <c r="A196" s="364" t="s">
        <v>137</v>
      </c>
      <c r="B196" s="384" t="s">
        <v>342</v>
      </c>
      <c r="C196" s="375" t="s">
        <v>392</v>
      </c>
      <c r="D196" s="376"/>
      <c r="E196" s="283">
        <v>3445.15</v>
      </c>
      <c r="F196" s="283">
        <v>3445.15</v>
      </c>
      <c r="G196" s="283">
        <v>3445.15</v>
      </c>
      <c r="H196" s="282"/>
      <c r="I196" s="377">
        <v>23</v>
      </c>
      <c r="J196" s="377">
        <v>24</v>
      </c>
      <c r="K196" s="377">
        <v>25</v>
      </c>
      <c r="L196" s="378"/>
      <c r="M196" s="379" t="s">
        <v>339</v>
      </c>
      <c r="N196" s="379"/>
      <c r="O196" s="380" t="s">
        <v>208</v>
      </c>
      <c r="P196" s="379"/>
      <c r="Q196" s="381">
        <f t="shared" si="9"/>
        <v>79238.45</v>
      </c>
      <c r="R196" s="381">
        <f t="shared" si="9"/>
        <v>82683.600000000006</v>
      </c>
      <c r="S196" s="381">
        <f t="shared" si="9"/>
        <v>86128.75</v>
      </c>
      <c r="T196" s="383">
        <f t="shared" si="10"/>
        <v>248050.8</v>
      </c>
    </row>
    <row r="197" spans="1:20" x14ac:dyDescent="0.3">
      <c r="A197" s="364" t="s">
        <v>137</v>
      </c>
      <c r="B197" s="384" t="s">
        <v>343</v>
      </c>
      <c r="C197" s="375" t="s">
        <v>392</v>
      </c>
      <c r="D197" s="376"/>
      <c r="E197" s="282">
        <v>47993.68</v>
      </c>
      <c r="F197" s="282">
        <v>47993.68</v>
      </c>
      <c r="G197" s="282">
        <v>47993.68</v>
      </c>
      <c r="H197" s="282"/>
      <c r="I197" s="377">
        <v>1</v>
      </c>
      <c r="J197" s="377">
        <v>1</v>
      </c>
      <c r="K197" s="377">
        <v>1</v>
      </c>
      <c r="L197" s="378"/>
      <c r="M197" s="379" t="s">
        <v>339</v>
      </c>
      <c r="N197" s="379"/>
      <c r="O197" s="380" t="s">
        <v>208</v>
      </c>
      <c r="P197" s="379"/>
      <c r="Q197" s="381">
        <f t="shared" si="9"/>
        <v>47993.68</v>
      </c>
      <c r="R197" s="381">
        <f t="shared" si="9"/>
        <v>47993.68</v>
      </c>
      <c r="S197" s="381">
        <f t="shared" si="9"/>
        <v>47993.68</v>
      </c>
      <c r="T197" s="383">
        <f t="shared" si="10"/>
        <v>143981.04</v>
      </c>
    </row>
    <row r="198" spans="1:20" x14ac:dyDescent="0.3">
      <c r="A198" s="364" t="s">
        <v>137</v>
      </c>
      <c r="B198" s="384" t="s">
        <v>338</v>
      </c>
      <c r="C198" s="375" t="s">
        <v>392</v>
      </c>
      <c r="D198" s="376"/>
      <c r="E198" s="282">
        <v>2663.57</v>
      </c>
      <c r="F198" s="282">
        <v>2663.57</v>
      </c>
      <c r="G198" s="282">
        <v>2663.57</v>
      </c>
      <c r="H198" s="282"/>
      <c r="I198" s="377">
        <v>1</v>
      </c>
      <c r="J198" s="377">
        <v>1</v>
      </c>
      <c r="K198" s="377">
        <v>1</v>
      </c>
      <c r="L198" s="378"/>
      <c r="M198" s="379" t="s">
        <v>339</v>
      </c>
      <c r="N198" s="379"/>
      <c r="O198" s="380" t="s">
        <v>208</v>
      </c>
      <c r="P198" s="379"/>
      <c r="Q198" s="381">
        <f t="shared" si="9"/>
        <v>2663.57</v>
      </c>
      <c r="R198" s="381">
        <f t="shared" si="9"/>
        <v>2663.57</v>
      </c>
      <c r="S198" s="381">
        <f t="shared" si="9"/>
        <v>2663.57</v>
      </c>
      <c r="T198" s="383">
        <f t="shared" si="10"/>
        <v>7990.7100000000009</v>
      </c>
    </row>
    <row r="199" spans="1:20" x14ac:dyDescent="0.3">
      <c r="A199" s="364" t="s">
        <v>137</v>
      </c>
      <c r="B199" s="384" t="s">
        <v>338</v>
      </c>
      <c r="C199" s="375" t="s">
        <v>392</v>
      </c>
      <c r="D199" s="376"/>
      <c r="E199" s="283">
        <v>6741.43</v>
      </c>
      <c r="F199" s="283">
        <v>6741.43</v>
      </c>
      <c r="G199" s="283">
        <v>6741.43</v>
      </c>
      <c r="H199" s="282"/>
      <c r="I199" s="377">
        <v>1</v>
      </c>
      <c r="J199" s="377">
        <v>1</v>
      </c>
      <c r="K199" s="377">
        <v>1</v>
      </c>
      <c r="L199" s="378"/>
      <c r="M199" s="379" t="s">
        <v>339</v>
      </c>
      <c r="N199" s="379"/>
      <c r="O199" s="380" t="s">
        <v>208</v>
      </c>
      <c r="P199" s="379"/>
      <c r="Q199" s="381">
        <f t="shared" si="9"/>
        <v>6741.43</v>
      </c>
      <c r="R199" s="381">
        <f t="shared" si="9"/>
        <v>6741.43</v>
      </c>
      <c r="S199" s="381">
        <f t="shared" si="9"/>
        <v>6741.43</v>
      </c>
      <c r="T199" s="383">
        <f t="shared" si="10"/>
        <v>20224.29</v>
      </c>
    </row>
    <row r="200" spans="1:20" x14ac:dyDescent="0.3">
      <c r="A200" s="364" t="s">
        <v>137</v>
      </c>
      <c r="B200" s="385" t="s">
        <v>344</v>
      </c>
      <c r="C200" s="375" t="s">
        <v>392</v>
      </c>
      <c r="D200" s="376"/>
      <c r="E200" s="283">
        <v>20251.349999999999</v>
      </c>
      <c r="F200" s="283">
        <v>20251.349999999999</v>
      </c>
      <c r="G200" s="283">
        <v>20251.349999999999</v>
      </c>
      <c r="H200" s="282"/>
      <c r="I200" s="377">
        <v>3</v>
      </c>
      <c r="J200" s="377">
        <v>3</v>
      </c>
      <c r="K200" s="377">
        <v>3</v>
      </c>
      <c r="L200" s="378"/>
      <c r="M200" s="379" t="s">
        <v>339</v>
      </c>
      <c r="N200" s="379"/>
      <c r="O200" s="380" t="s">
        <v>208</v>
      </c>
      <c r="P200" s="379"/>
      <c r="Q200" s="381">
        <f t="shared" si="9"/>
        <v>60754.049999999996</v>
      </c>
      <c r="R200" s="381">
        <f t="shared" si="9"/>
        <v>60754.049999999996</v>
      </c>
      <c r="S200" s="381">
        <f t="shared" si="9"/>
        <v>60754.049999999996</v>
      </c>
      <c r="T200" s="383">
        <f t="shared" si="10"/>
        <v>182262.15</v>
      </c>
    </row>
    <row r="201" spans="1:20" x14ac:dyDescent="0.3">
      <c r="A201" s="364" t="s">
        <v>137</v>
      </c>
      <c r="B201" s="386" t="s">
        <v>345</v>
      </c>
      <c r="C201" s="375" t="s">
        <v>392</v>
      </c>
      <c r="D201" s="376"/>
      <c r="E201" s="282">
        <v>47993.68</v>
      </c>
      <c r="F201" s="282">
        <v>47993.68</v>
      </c>
      <c r="G201" s="282">
        <v>47993.68</v>
      </c>
      <c r="H201" s="283"/>
      <c r="I201" s="377">
        <v>1</v>
      </c>
      <c r="J201" s="377">
        <v>1</v>
      </c>
      <c r="K201" s="377">
        <v>1</v>
      </c>
      <c r="L201" s="378"/>
      <c r="M201" s="379" t="s">
        <v>339</v>
      </c>
      <c r="N201" s="379"/>
      <c r="O201" s="380" t="s">
        <v>208</v>
      </c>
      <c r="P201" s="379"/>
      <c r="Q201" s="381">
        <f t="shared" si="9"/>
        <v>47993.68</v>
      </c>
      <c r="R201" s="381">
        <f t="shared" si="9"/>
        <v>47993.68</v>
      </c>
      <c r="S201" s="381">
        <f t="shared" si="9"/>
        <v>47993.68</v>
      </c>
      <c r="T201" s="383">
        <f t="shared" si="10"/>
        <v>143981.04</v>
      </c>
    </row>
    <row r="202" spans="1:20" x14ac:dyDescent="0.3">
      <c r="A202" s="364" t="s">
        <v>137</v>
      </c>
      <c r="B202" s="384" t="s">
        <v>346</v>
      </c>
      <c r="C202" s="375" t="s">
        <v>392</v>
      </c>
      <c r="D202" s="376"/>
      <c r="E202" s="282">
        <v>34143.980000000003</v>
      </c>
      <c r="F202" s="282">
        <v>34143.980000000003</v>
      </c>
      <c r="G202" s="282">
        <v>34143.980000000003</v>
      </c>
      <c r="H202" s="283"/>
      <c r="I202" s="377">
        <v>72</v>
      </c>
      <c r="J202" s="377">
        <v>73</v>
      </c>
      <c r="K202" s="377">
        <v>73</v>
      </c>
      <c r="L202" s="378"/>
      <c r="M202" s="379" t="s">
        <v>339</v>
      </c>
      <c r="N202" s="379"/>
      <c r="O202" s="380" t="s">
        <v>208</v>
      </c>
      <c r="P202" s="379"/>
      <c r="Q202" s="381">
        <f t="shared" si="9"/>
        <v>2458366.56</v>
      </c>
      <c r="R202" s="381">
        <f t="shared" si="9"/>
        <v>2492510.54</v>
      </c>
      <c r="S202" s="381">
        <f t="shared" si="9"/>
        <v>2492510.54</v>
      </c>
      <c r="T202" s="383">
        <f t="shared" si="10"/>
        <v>7443387.6399999997</v>
      </c>
    </row>
    <row r="203" spans="1:20" x14ac:dyDescent="0.3">
      <c r="A203" s="364" t="s">
        <v>137</v>
      </c>
      <c r="B203" s="384" t="s">
        <v>347</v>
      </c>
      <c r="C203" s="375" t="s">
        <v>392</v>
      </c>
      <c r="D203" s="376"/>
      <c r="E203" s="282">
        <v>44457.13</v>
      </c>
      <c r="F203" s="282">
        <v>44457.13</v>
      </c>
      <c r="G203" s="282">
        <v>44457.13</v>
      </c>
      <c r="H203" s="294"/>
      <c r="I203" s="377">
        <v>1</v>
      </c>
      <c r="J203" s="377">
        <v>1</v>
      </c>
      <c r="K203" s="377">
        <v>1</v>
      </c>
      <c r="L203" s="378"/>
      <c r="M203" s="379" t="s">
        <v>339</v>
      </c>
      <c r="N203" s="379"/>
      <c r="O203" s="380" t="s">
        <v>208</v>
      </c>
      <c r="P203" s="379"/>
      <c r="Q203" s="381">
        <f t="shared" si="9"/>
        <v>44457.13</v>
      </c>
      <c r="R203" s="381">
        <f t="shared" si="9"/>
        <v>44457.13</v>
      </c>
      <c r="S203" s="381">
        <f t="shared" si="9"/>
        <v>44457.13</v>
      </c>
      <c r="T203" s="383">
        <f t="shared" si="10"/>
        <v>133371.38999999998</v>
      </c>
    </row>
    <row r="204" spans="1:20" x14ac:dyDescent="0.3">
      <c r="A204" s="364" t="s">
        <v>137</v>
      </c>
      <c r="B204" s="386" t="s">
        <v>348</v>
      </c>
      <c r="C204" s="375" t="s">
        <v>392</v>
      </c>
      <c r="D204" s="376"/>
      <c r="E204" s="282">
        <v>34143.980000000003</v>
      </c>
      <c r="F204" s="282">
        <v>34143.980000000003</v>
      </c>
      <c r="G204" s="282">
        <v>34143.980000000003</v>
      </c>
      <c r="H204" s="282"/>
      <c r="I204" s="377">
        <v>45</v>
      </c>
      <c r="J204" s="377">
        <v>46</v>
      </c>
      <c r="K204" s="377">
        <v>46</v>
      </c>
      <c r="L204" s="378"/>
      <c r="M204" s="379" t="s">
        <v>339</v>
      </c>
      <c r="N204" s="379"/>
      <c r="O204" s="380" t="s">
        <v>208</v>
      </c>
      <c r="P204" s="379"/>
      <c r="Q204" s="381">
        <f t="shared" si="9"/>
        <v>1536479.1</v>
      </c>
      <c r="R204" s="381">
        <f t="shared" si="9"/>
        <v>1570623.08</v>
      </c>
      <c r="S204" s="381">
        <f t="shared" si="9"/>
        <v>1570623.08</v>
      </c>
      <c r="T204" s="383">
        <f t="shared" si="10"/>
        <v>4677725.26</v>
      </c>
    </row>
    <row r="205" spans="1:20" x14ac:dyDescent="0.3">
      <c r="A205" s="364" t="s">
        <v>137</v>
      </c>
      <c r="B205" s="386" t="s">
        <v>349</v>
      </c>
      <c r="C205" s="375" t="s">
        <v>392</v>
      </c>
      <c r="D205" s="376"/>
      <c r="E205" s="283">
        <v>3445.15</v>
      </c>
      <c r="F205" s="283">
        <v>3445.15</v>
      </c>
      <c r="G205" s="283">
        <v>3445.15</v>
      </c>
      <c r="H205" s="282"/>
      <c r="I205" s="377">
        <v>35</v>
      </c>
      <c r="J205" s="377">
        <v>33</v>
      </c>
      <c r="K205" s="377">
        <v>35</v>
      </c>
      <c r="L205" s="378"/>
      <c r="M205" s="379" t="s">
        <v>339</v>
      </c>
      <c r="N205" s="379"/>
      <c r="O205" s="380" t="s">
        <v>208</v>
      </c>
      <c r="P205" s="379"/>
      <c r="Q205" s="381">
        <f t="shared" si="9"/>
        <v>120580.25</v>
      </c>
      <c r="R205" s="381">
        <f t="shared" si="9"/>
        <v>113689.95</v>
      </c>
      <c r="S205" s="381">
        <f t="shared" si="9"/>
        <v>120580.25</v>
      </c>
      <c r="T205" s="383">
        <f t="shared" si="10"/>
        <v>354850.45</v>
      </c>
    </row>
    <row r="206" spans="1:20" x14ac:dyDescent="0.3">
      <c r="A206" s="364" t="s">
        <v>137</v>
      </c>
      <c r="B206" s="386" t="s">
        <v>350</v>
      </c>
      <c r="C206" s="375" t="s">
        <v>392</v>
      </c>
      <c r="D206" s="376"/>
      <c r="E206" s="283">
        <v>3445.15</v>
      </c>
      <c r="F206" s="283">
        <v>3445.15</v>
      </c>
      <c r="G206" s="283">
        <v>3445.15</v>
      </c>
      <c r="H206" s="283"/>
      <c r="I206" s="377">
        <v>35</v>
      </c>
      <c r="J206" s="377">
        <v>34</v>
      </c>
      <c r="K206" s="377">
        <v>34</v>
      </c>
      <c r="L206" s="378"/>
      <c r="M206" s="379" t="s">
        <v>339</v>
      </c>
      <c r="N206" s="379"/>
      <c r="O206" s="380" t="s">
        <v>208</v>
      </c>
      <c r="P206" s="379"/>
      <c r="Q206" s="381">
        <f t="shared" si="9"/>
        <v>120580.25</v>
      </c>
      <c r="R206" s="381">
        <f t="shared" si="9"/>
        <v>117135.1</v>
      </c>
      <c r="S206" s="381">
        <f t="shared" si="9"/>
        <v>117135.1</v>
      </c>
      <c r="T206" s="383">
        <f t="shared" si="10"/>
        <v>354850.45</v>
      </c>
    </row>
    <row r="207" spans="1:20" x14ac:dyDescent="0.3">
      <c r="A207" s="364" t="s">
        <v>137</v>
      </c>
      <c r="B207" s="386" t="s">
        <v>351</v>
      </c>
      <c r="C207" s="375" t="s">
        <v>392</v>
      </c>
      <c r="D207" s="376"/>
      <c r="E207" s="283">
        <v>3445.15</v>
      </c>
      <c r="F207" s="283">
        <v>3445.15</v>
      </c>
      <c r="G207" s="283">
        <v>3445.15</v>
      </c>
      <c r="H207" s="283"/>
      <c r="I207" s="377">
        <v>37</v>
      </c>
      <c r="J207" s="377">
        <v>35</v>
      </c>
      <c r="K207" s="377">
        <v>35</v>
      </c>
      <c r="L207" s="378"/>
      <c r="M207" s="379" t="s">
        <v>339</v>
      </c>
      <c r="N207" s="379"/>
      <c r="O207" s="380" t="s">
        <v>208</v>
      </c>
      <c r="P207" s="379"/>
      <c r="Q207" s="381">
        <f t="shared" si="9"/>
        <v>127470.55</v>
      </c>
      <c r="R207" s="381">
        <f t="shared" si="9"/>
        <v>120580.25</v>
      </c>
      <c r="S207" s="381">
        <f t="shared" si="9"/>
        <v>120580.25</v>
      </c>
      <c r="T207" s="383">
        <f t="shared" si="10"/>
        <v>368631.05</v>
      </c>
    </row>
    <row r="208" spans="1:20" x14ac:dyDescent="0.3">
      <c r="A208" s="364" t="s">
        <v>137</v>
      </c>
      <c r="B208" s="386" t="s">
        <v>352</v>
      </c>
      <c r="C208" s="375" t="s">
        <v>392</v>
      </c>
      <c r="D208" s="376"/>
      <c r="E208" s="282">
        <v>34143.980000000003</v>
      </c>
      <c r="F208" s="282">
        <v>34143.980000000003</v>
      </c>
      <c r="G208" s="282">
        <v>34143.980000000003</v>
      </c>
      <c r="H208" s="282"/>
      <c r="I208" s="377">
        <v>47</v>
      </c>
      <c r="J208" s="377">
        <v>46</v>
      </c>
      <c r="K208" s="377">
        <v>46</v>
      </c>
      <c r="L208" s="378"/>
      <c r="M208" s="379" t="s">
        <v>339</v>
      </c>
      <c r="N208" s="379"/>
      <c r="O208" s="380" t="s">
        <v>208</v>
      </c>
      <c r="P208" s="379"/>
      <c r="Q208" s="381">
        <f t="shared" si="9"/>
        <v>1604767.06</v>
      </c>
      <c r="R208" s="381">
        <f t="shared" si="9"/>
        <v>1570623.08</v>
      </c>
      <c r="S208" s="381">
        <f t="shared" si="9"/>
        <v>1570623.08</v>
      </c>
      <c r="T208" s="383">
        <f t="shared" si="10"/>
        <v>4746013.2200000007</v>
      </c>
    </row>
    <row r="209" spans="1:20" x14ac:dyDescent="0.3">
      <c r="A209" s="364" t="s">
        <v>137</v>
      </c>
      <c r="B209" s="386" t="s">
        <v>353</v>
      </c>
      <c r="C209" s="375" t="s">
        <v>392</v>
      </c>
      <c r="D209" s="376"/>
      <c r="E209" s="282">
        <v>47993.68</v>
      </c>
      <c r="F209" s="282">
        <v>47993.68</v>
      </c>
      <c r="G209" s="282">
        <v>47993.68</v>
      </c>
      <c r="H209" s="282"/>
      <c r="I209" s="377">
        <v>6</v>
      </c>
      <c r="J209" s="377">
        <v>6</v>
      </c>
      <c r="K209" s="377">
        <v>6</v>
      </c>
      <c r="L209" s="378"/>
      <c r="M209" s="379" t="s">
        <v>339</v>
      </c>
      <c r="N209" s="379"/>
      <c r="O209" s="380" t="s">
        <v>208</v>
      </c>
      <c r="P209" s="379"/>
      <c r="Q209" s="381">
        <f t="shared" si="9"/>
        <v>287962.08</v>
      </c>
      <c r="R209" s="381">
        <f t="shared" si="9"/>
        <v>287962.08</v>
      </c>
      <c r="S209" s="381">
        <f t="shared" si="9"/>
        <v>287962.08</v>
      </c>
      <c r="T209" s="383">
        <f t="shared" si="10"/>
        <v>863886.24</v>
      </c>
    </row>
    <row r="210" spans="1:20" x14ac:dyDescent="0.3">
      <c r="A210" s="364" t="s">
        <v>137</v>
      </c>
      <c r="B210" s="384" t="s">
        <v>354</v>
      </c>
      <c r="C210" s="375" t="s">
        <v>392</v>
      </c>
      <c r="D210" s="376"/>
      <c r="E210" s="282">
        <v>47993.68</v>
      </c>
      <c r="F210" s="282">
        <v>47993.68</v>
      </c>
      <c r="G210" s="282">
        <v>47993.68</v>
      </c>
      <c r="H210" s="282"/>
      <c r="I210" s="377">
        <v>34</v>
      </c>
      <c r="J210" s="377">
        <v>34</v>
      </c>
      <c r="K210" s="377">
        <v>34</v>
      </c>
      <c r="L210" s="378"/>
      <c r="M210" s="379" t="s">
        <v>339</v>
      </c>
      <c r="N210" s="379"/>
      <c r="O210" s="380" t="s">
        <v>208</v>
      </c>
      <c r="P210" s="379"/>
      <c r="Q210" s="381">
        <f t="shared" si="9"/>
        <v>1631785.12</v>
      </c>
      <c r="R210" s="381">
        <f t="shared" si="9"/>
        <v>1631785.12</v>
      </c>
      <c r="S210" s="381">
        <f t="shared" si="9"/>
        <v>1631785.12</v>
      </c>
      <c r="T210" s="383">
        <f t="shared" si="10"/>
        <v>4895355.3600000003</v>
      </c>
    </row>
    <row r="211" spans="1:20" x14ac:dyDescent="0.3">
      <c r="A211" s="364" t="s">
        <v>137</v>
      </c>
      <c r="B211" s="384" t="s">
        <v>355</v>
      </c>
      <c r="C211" s="375" t="s">
        <v>392</v>
      </c>
      <c r="D211" s="376"/>
      <c r="E211" s="282">
        <v>47993.68</v>
      </c>
      <c r="F211" s="282">
        <v>47993.68</v>
      </c>
      <c r="G211" s="282">
        <v>47993.68</v>
      </c>
      <c r="H211" s="283"/>
      <c r="I211" s="377">
        <v>15</v>
      </c>
      <c r="J211" s="377">
        <v>15</v>
      </c>
      <c r="K211" s="377">
        <v>15</v>
      </c>
      <c r="L211" s="378"/>
      <c r="M211" s="379" t="s">
        <v>339</v>
      </c>
      <c r="N211" s="379"/>
      <c r="O211" s="380" t="s">
        <v>208</v>
      </c>
      <c r="P211" s="379"/>
      <c r="Q211" s="381">
        <f t="shared" si="9"/>
        <v>719905.2</v>
      </c>
      <c r="R211" s="381">
        <f t="shared" si="9"/>
        <v>719905.2</v>
      </c>
      <c r="S211" s="381">
        <f t="shared" si="9"/>
        <v>719905.2</v>
      </c>
      <c r="T211" s="383">
        <f t="shared" si="10"/>
        <v>2159715.5999999996</v>
      </c>
    </row>
    <row r="212" spans="1:20" x14ac:dyDescent="0.3">
      <c r="A212" s="364" t="s">
        <v>137</v>
      </c>
      <c r="B212" s="384" t="s">
        <v>356</v>
      </c>
      <c r="C212" s="375" t="s">
        <v>392</v>
      </c>
      <c r="D212" s="376"/>
      <c r="E212" s="282">
        <v>47993.68</v>
      </c>
      <c r="F212" s="282">
        <v>47993.68</v>
      </c>
      <c r="G212" s="282">
        <v>47993.68</v>
      </c>
      <c r="H212" s="283"/>
      <c r="I212" s="377">
        <v>1</v>
      </c>
      <c r="J212" s="377">
        <v>1</v>
      </c>
      <c r="K212" s="377">
        <v>1</v>
      </c>
      <c r="L212" s="378"/>
      <c r="M212" s="379" t="s">
        <v>339</v>
      </c>
      <c r="N212" s="379"/>
      <c r="O212" s="380" t="s">
        <v>208</v>
      </c>
      <c r="P212" s="379"/>
      <c r="Q212" s="381">
        <f t="shared" si="9"/>
        <v>47993.68</v>
      </c>
      <c r="R212" s="381">
        <f t="shared" si="9"/>
        <v>47993.68</v>
      </c>
      <c r="S212" s="381">
        <f t="shared" si="9"/>
        <v>47993.68</v>
      </c>
      <c r="T212" s="383">
        <f t="shared" si="10"/>
        <v>143981.04</v>
      </c>
    </row>
    <row r="213" spans="1:20" x14ac:dyDescent="0.3">
      <c r="A213" s="364" t="s">
        <v>137</v>
      </c>
      <c r="B213" s="384" t="s">
        <v>357</v>
      </c>
      <c r="C213" s="375" t="s">
        <v>392</v>
      </c>
      <c r="D213" s="376"/>
      <c r="E213" s="282">
        <v>47993.68</v>
      </c>
      <c r="F213" s="282">
        <v>47993.68</v>
      </c>
      <c r="G213" s="282">
        <v>47993.68</v>
      </c>
      <c r="H213" s="282"/>
      <c r="I213" s="377">
        <v>1</v>
      </c>
      <c r="J213" s="377">
        <v>1</v>
      </c>
      <c r="K213" s="377">
        <v>1</v>
      </c>
      <c r="L213" s="378"/>
      <c r="M213" s="379" t="s">
        <v>339</v>
      </c>
      <c r="N213" s="379"/>
      <c r="O213" s="380" t="s">
        <v>208</v>
      </c>
      <c r="P213" s="379"/>
      <c r="Q213" s="381">
        <f t="shared" si="9"/>
        <v>47993.68</v>
      </c>
      <c r="R213" s="381">
        <f t="shared" si="9"/>
        <v>47993.68</v>
      </c>
      <c r="S213" s="381">
        <f t="shared" si="9"/>
        <v>47993.68</v>
      </c>
      <c r="T213" s="383">
        <f t="shared" si="10"/>
        <v>143981.04</v>
      </c>
    </row>
    <row r="214" spans="1:20" x14ac:dyDescent="0.3">
      <c r="A214" s="364" t="s">
        <v>137</v>
      </c>
      <c r="B214" s="384" t="s">
        <v>358</v>
      </c>
      <c r="C214" s="375" t="s">
        <v>392</v>
      </c>
      <c r="D214" s="376"/>
      <c r="E214" s="282">
        <v>67882.960000000006</v>
      </c>
      <c r="F214" s="282">
        <v>67882.960000000006</v>
      </c>
      <c r="G214" s="282">
        <v>67882.960000000006</v>
      </c>
      <c r="H214" s="282"/>
      <c r="I214" s="377">
        <v>3</v>
      </c>
      <c r="J214" s="377">
        <v>3</v>
      </c>
      <c r="K214" s="377">
        <v>3</v>
      </c>
      <c r="L214" s="378"/>
      <c r="M214" s="379" t="s">
        <v>339</v>
      </c>
      <c r="N214" s="379"/>
      <c r="O214" s="380" t="s">
        <v>208</v>
      </c>
      <c r="P214" s="379"/>
      <c r="Q214" s="381">
        <f t="shared" si="9"/>
        <v>203648.88</v>
      </c>
      <c r="R214" s="381">
        <f t="shared" si="9"/>
        <v>203648.88</v>
      </c>
      <c r="S214" s="381">
        <f t="shared" si="9"/>
        <v>203648.88</v>
      </c>
      <c r="T214" s="383">
        <f t="shared" si="10"/>
        <v>610946.64</v>
      </c>
    </row>
    <row r="215" spans="1:20" x14ac:dyDescent="0.3">
      <c r="A215" s="364" t="s">
        <v>137</v>
      </c>
      <c r="B215" s="384" t="s">
        <v>359</v>
      </c>
      <c r="C215" s="375" t="s">
        <v>392</v>
      </c>
      <c r="D215" s="376"/>
      <c r="E215" s="282">
        <v>67882.960000000006</v>
      </c>
      <c r="F215" s="282">
        <v>67882.960000000006</v>
      </c>
      <c r="G215" s="282">
        <v>67882.960000000006</v>
      </c>
      <c r="H215" s="282"/>
      <c r="I215" s="377">
        <v>1</v>
      </c>
      <c r="J215" s="377">
        <v>1</v>
      </c>
      <c r="K215" s="377">
        <v>1</v>
      </c>
      <c r="L215" s="378"/>
      <c r="M215" s="379" t="s">
        <v>339</v>
      </c>
      <c r="N215" s="379"/>
      <c r="O215" s="380" t="s">
        <v>208</v>
      </c>
      <c r="P215" s="379"/>
      <c r="Q215" s="381">
        <f t="shared" si="9"/>
        <v>67882.960000000006</v>
      </c>
      <c r="R215" s="381">
        <f t="shared" si="9"/>
        <v>67882.960000000006</v>
      </c>
      <c r="S215" s="381">
        <f t="shared" si="9"/>
        <v>67882.960000000006</v>
      </c>
      <c r="T215" s="383">
        <f t="shared" si="10"/>
        <v>203648.88</v>
      </c>
    </row>
    <row r="216" spans="1:20" x14ac:dyDescent="0.3">
      <c r="A216" s="364" t="s">
        <v>137</v>
      </c>
      <c r="B216" s="387" t="s">
        <v>360</v>
      </c>
      <c r="C216" s="375" t="s">
        <v>392</v>
      </c>
      <c r="D216" s="376"/>
      <c r="E216" s="282">
        <v>67882.960000000006</v>
      </c>
      <c r="F216" s="282">
        <v>67882.960000000006</v>
      </c>
      <c r="G216" s="282">
        <v>67882.960000000006</v>
      </c>
      <c r="H216" s="282"/>
      <c r="I216" s="377">
        <v>1</v>
      </c>
      <c r="J216" s="377">
        <v>1</v>
      </c>
      <c r="K216" s="377">
        <v>1</v>
      </c>
      <c r="L216" s="378"/>
      <c r="M216" s="379" t="s">
        <v>339</v>
      </c>
      <c r="N216" s="379"/>
      <c r="O216" s="380" t="s">
        <v>208</v>
      </c>
      <c r="P216" s="379"/>
      <c r="Q216" s="381">
        <f t="shared" si="9"/>
        <v>67882.960000000006</v>
      </c>
      <c r="R216" s="381">
        <f t="shared" si="9"/>
        <v>67882.960000000006</v>
      </c>
      <c r="S216" s="381">
        <f t="shared" si="9"/>
        <v>67882.960000000006</v>
      </c>
      <c r="T216" s="383">
        <f t="shared" si="10"/>
        <v>203648.88</v>
      </c>
    </row>
    <row r="217" spans="1:20" x14ac:dyDescent="0.3">
      <c r="A217" s="364" t="s">
        <v>137</v>
      </c>
      <c r="B217" s="387" t="s">
        <v>361</v>
      </c>
      <c r="C217" s="375" t="s">
        <v>392</v>
      </c>
      <c r="D217" s="376"/>
      <c r="E217" s="283">
        <v>78329.679999999993</v>
      </c>
      <c r="F217" s="283">
        <v>78329.679999999993</v>
      </c>
      <c r="G217" s="283">
        <v>78329.679999999993</v>
      </c>
      <c r="H217" s="282"/>
      <c r="I217" s="377">
        <v>1</v>
      </c>
      <c r="J217" s="377">
        <v>1</v>
      </c>
      <c r="K217" s="377">
        <v>1</v>
      </c>
      <c r="L217" s="378"/>
      <c r="M217" s="379" t="s">
        <v>339</v>
      </c>
      <c r="N217" s="379"/>
      <c r="O217" s="380" t="s">
        <v>208</v>
      </c>
      <c r="P217" s="379"/>
      <c r="Q217" s="381">
        <f t="shared" si="9"/>
        <v>78329.679999999993</v>
      </c>
      <c r="R217" s="381">
        <f t="shared" si="9"/>
        <v>78329.679999999993</v>
      </c>
      <c r="S217" s="381">
        <f t="shared" si="9"/>
        <v>78329.679999999993</v>
      </c>
      <c r="T217" s="383">
        <f t="shared" si="10"/>
        <v>234989.03999999998</v>
      </c>
    </row>
    <row r="218" spans="1:20" x14ac:dyDescent="0.3">
      <c r="A218" s="364" t="s">
        <v>137</v>
      </c>
      <c r="B218" s="388" t="s">
        <v>362</v>
      </c>
      <c r="C218" s="375" t="s">
        <v>392</v>
      </c>
      <c r="D218" s="376"/>
      <c r="E218" s="283">
        <v>20251.349999999999</v>
      </c>
      <c r="F218" s="283">
        <v>20251.349999999999</v>
      </c>
      <c r="G218" s="283">
        <v>20251.349999999999</v>
      </c>
      <c r="H218" s="282"/>
      <c r="I218" s="377">
        <v>3</v>
      </c>
      <c r="J218" s="377">
        <v>3</v>
      </c>
      <c r="K218" s="377">
        <v>3</v>
      </c>
      <c r="L218" s="378"/>
      <c r="M218" s="379" t="s">
        <v>339</v>
      </c>
      <c r="N218" s="379"/>
      <c r="O218" s="380" t="s">
        <v>208</v>
      </c>
      <c r="P218" s="379"/>
      <c r="Q218" s="381">
        <f t="shared" si="9"/>
        <v>60754.049999999996</v>
      </c>
      <c r="R218" s="381">
        <f t="shared" si="9"/>
        <v>60754.049999999996</v>
      </c>
      <c r="S218" s="381">
        <f t="shared" si="9"/>
        <v>60754.049999999996</v>
      </c>
      <c r="T218" s="383">
        <f t="shared" si="10"/>
        <v>182262.15</v>
      </c>
    </row>
    <row r="219" spans="1:20" x14ac:dyDescent="0.3">
      <c r="A219" s="389"/>
      <c r="B219" s="390"/>
      <c r="C219" s="391"/>
      <c r="D219" s="392"/>
      <c r="E219" s="295"/>
      <c r="F219" s="295"/>
      <c r="G219" s="295"/>
      <c r="H219" s="296"/>
      <c r="I219" s="393"/>
      <c r="J219" s="393"/>
      <c r="K219" s="393"/>
      <c r="L219" s="393"/>
      <c r="M219" s="394"/>
      <c r="N219" s="394"/>
      <c r="O219" s="395"/>
      <c r="P219" s="394"/>
      <c r="Q219" s="396"/>
      <c r="R219" s="396"/>
      <c r="S219" s="396"/>
      <c r="T219" s="397"/>
    </row>
    <row r="220" spans="1:20" ht="15" thickBot="1" x14ac:dyDescent="0.35">
      <c r="A220" s="398"/>
      <c r="B220" s="399"/>
      <c r="C220" s="391"/>
      <c r="D220" s="392"/>
      <c r="E220" s="295"/>
      <c r="F220" s="295"/>
      <c r="G220" s="295"/>
      <c r="H220" s="296"/>
      <c r="I220" s="400">
        <f>SUM(I11:I219)</f>
        <v>37187</v>
      </c>
      <c r="J220" s="400">
        <f>SUM(J11:J219)</f>
        <v>38628</v>
      </c>
      <c r="K220" s="400">
        <f>SUM(K11:K219)</f>
        <v>38919</v>
      </c>
      <c r="L220" s="393"/>
      <c r="M220" s="394"/>
      <c r="N220" s="394"/>
      <c r="O220" s="395"/>
      <c r="P220" s="394"/>
      <c r="Q220" s="396">
        <f>SUM(Q11:Q219)</f>
        <v>91663380.839999944</v>
      </c>
      <c r="R220" s="396">
        <f>SUM(R11:R219)</f>
        <v>91927850.209999859</v>
      </c>
      <c r="S220" s="396">
        <f>SUM(S11:S219)</f>
        <v>92395921.779999882</v>
      </c>
      <c r="T220" s="401">
        <f>SUM(T11:T219)</f>
        <v>275987152.82999992</v>
      </c>
    </row>
    <row r="221" spans="1:20" ht="15.6" thickTop="1" thickBot="1" x14ac:dyDescent="0.35">
      <c r="A221" s="402"/>
      <c r="B221" s="403"/>
      <c r="C221" s="404"/>
      <c r="D221" s="405"/>
      <c r="E221" s="284"/>
      <c r="F221" s="284"/>
      <c r="G221" s="284"/>
      <c r="H221" s="285"/>
      <c r="I221" s="406"/>
      <c r="J221" s="406"/>
      <c r="K221" s="406"/>
      <c r="L221" s="407"/>
      <c r="M221" s="408"/>
      <c r="N221" s="409"/>
      <c r="O221" s="410"/>
      <c r="P221" s="409"/>
      <c r="Q221" s="286"/>
      <c r="R221" s="286"/>
      <c r="S221" s="286"/>
      <c r="T221" s="411"/>
    </row>
    <row r="222" spans="1:20" x14ac:dyDescent="0.3">
      <c r="B222" s="412"/>
      <c r="C222" s="413"/>
      <c r="D222" s="413"/>
      <c r="E222" s="280"/>
      <c r="F222" s="280"/>
      <c r="G222" s="280"/>
      <c r="H222" s="280"/>
      <c r="K222" s="414"/>
      <c r="L222" s="414"/>
      <c r="M222" s="835"/>
      <c r="N222" s="835"/>
      <c r="O222" s="835"/>
      <c r="P222" s="415"/>
      <c r="Q222" s="416"/>
      <c r="R222" s="417"/>
      <c r="S222" s="417"/>
      <c r="T222" s="418"/>
    </row>
    <row r="223" spans="1:20" x14ac:dyDescent="0.3">
      <c r="E223" s="419"/>
      <c r="F223" s="419"/>
      <c r="G223" s="419"/>
      <c r="H223" s="419"/>
      <c r="K223" s="414"/>
      <c r="L223" s="414"/>
      <c r="M223" s="414"/>
      <c r="N223" s="414"/>
      <c r="O223" s="414"/>
      <c r="P223" s="414"/>
      <c r="Q223" s="420"/>
      <c r="R223" s="421" t="s">
        <v>444</v>
      </c>
      <c r="S223" s="422"/>
      <c r="T223" s="423">
        <f>+T220/1000</f>
        <v>275987.15282999992</v>
      </c>
    </row>
    <row r="224" spans="1:20" x14ac:dyDescent="0.3">
      <c r="E224" s="424"/>
      <c r="F224" s="424"/>
      <c r="G224" s="419"/>
      <c r="H224" s="419"/>
      <c r="J224" s="425"/>
      <c r="K224" s="414"/>
      <c r="L224" s="414"/>
      <c r="M224" s="426"/>
      <c r="N224" s="426"/>
      <c r="O224" s="287"/>
      <c r="P224" s="287"/>
      <c r="Q224" s="836"/>
      <c r="R224" s="836"/>
      <c r="S224" s="836"/>
      <c r="T224" s="427"/>
    </row>
    <row r="225" spans="5:20" ht="20.25" customHeight="1" thickBot="1" x14ac:dyDescent="0.35">
      <c r="E225" s="419"/>
      <c r="F225" s="419"/>
      <c r="G225" s="419"/>
      <c r="H225" s="419"/>
      <c r="K225" s="414"/>
      <c r="L225" s="414"/>
      <c r="M225" s="426"/>
      <c r="N225" s="426"/>
      <c r="O225" s="287"/>
      <c r="P225" s="287"/>
      <c r="Q225" s="428"/>
      <c r="R225" s="837" t="s">
        <v>445</v>
      </c>
      <c r="S225" s="837"/>
      <c r="T225" s="429">
        <f>SUM(T223)</f>
        <v>275987.15282999992</v>
      </c>
    </row>
    <row r="226" spans="5:20" ht="15" thickTop="1" x14ac:dyDescent="0.3">
      <c r="T226" s="430"/>
    </row>
    <row r="227" spans="5:20" x14ac:dyDescent="0.3">
      <c r="Q227" s="431"/>
      <c r="T227" s="432"/>
    </row>
    <row r="229" spans="5:20" x14ac:dyDescent="0.3">
      <c r="T229" s="636"/>
    </row>
  </sheetData>
  <mergeCells count="13">
    <mergeCell ref="M222:O222"/>
    <mergeCell ref="Q224:S224"/>
    <mergeCell ref="R225:S225"/>
    <mergeCell ref="A7:T7"/>
    <mergeCell ref="A8:A10"/>
    <mergeCell ref="B8:O8"/>
    <mergeCell ref="Q8:T8"/>
    <mergeCell ref="B9:B10"/>
    <mergeCell ref="C9:C10"/>
    <mergeCell ref="E9:G9"/>
    <mergeCell ref="I9:K9"/>
    <mergeCell ref="M9:M10"/>
    <mergeCell ref="Q9:T9"/>
  </mergeCells>
  <pageMargins left="0.15748031496062992" right="0.15748031496062992" top="0.31496062992125984" bottom="0.15748031496062992" header="0.31496062992125984" footer="0.31496062992125984"/>
  <pageSetup scale="6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2"/>
  <sheetViews>
    <sheetView topLeftCell="A220" zoomScale="80" zoomScaleNormal="80" workbookViewId="0">
      <selection activeCell="T257" sqref="T257"/>
    </sheetView>
  </sheetViews>
  <sheetFormatPr baseColWidth="10" defaultColWidth="10.88671875" defaultRowHeight="14.4" x14ac:dyDescent="0.3"/>
  <cols>
    <col min="1" max="1" width="23.33203125" style="441" customWidth="1"/>
    <col min="2" max="2" width="25.88671875" style="441" bestFit="1" customWidth="1"/>
    <col min="3" max="3" width="9.109375" style="441" bestFit="1" customWidth="1"/>
    <col min="4" max="4" width="1.5546875" style="533" customWidth="1"/>
    <col min="5" max="5" width="10" style="441" customWidth="1"/>
    <col min="6" max="7" width="10.33203125" style="441" customWidth="1"/>
    <col min="8" max="8" width="1.5546875" style="533" customWidth="1"/>
    <col min="9" max="9" width="10.109375" style="441" customWidth="1"/>
    <col min="10" max="10" width="9" style="441" customWidth="1"/>
    <col min="11" max="11" width="8.5546875" style="441" customWidth="1"/>
    <col min="12" max="12" width="2.109375" style="533" customWidth="1"/>
    <col min="13" max="13" width="17.33203125" style="441" customWidth="1"/>
    <col min="14" max="14" width="1.6640625" style="533" customWidth="1"/>
    <col min="15" max="15" width="10.109375" style="441" bestFit="1" customWidth="1"/>
    <col min="16" max="16" width="2.44140625" style="533" customWidth="1"/>
    <col min="17" max="17" width="16.109375" style="441" customWidth="1"/>
    <col min="18" max="19" width="14.6640625" style="441" bestFit="1" customWidth="1"/>
    <col min="20" max="20" width="20" style="441" bestFit="1" customWidth="1"/>
    <col min="21" max="16384" width="10.88671875" style="441"/>
  </cols>
  <sheetData>
    <row r="1" spans="1:20" ht="25.8" x14ac:dyDescent="0.5">
      <c r="A1" s="434" t="s">
        <v>363</v>
      </c>
      <c r="B1" s="435"/>
      <c r="C1" s="435"/>
      <c r="D1" s="436"/>
      <c r="E1" s="437"/>
      <c r="F1" s="437"/>
      <c r="G1" s="437"/>
      <c r="H1" s="438"/>
      <c r="I1" s="439"/>
      <c r="J1" s="439"/>
      <c r="K1" s="439"/>
      <c r="L1" s="440"/>
      <c r="M1" s="435"/>
      <c r="N1" s="436"/>
      <c r="O1" s="435"/>
      <c r="P1" s="436"/>
      <c r="Q1" s="437"/>
      <c r="R1" s="437"/>
      <c r="S1" s="437"/>
      <c r="T1" s="437"/>
    </row>
    <row r="2" spans="1:20" x14ac:dyDescent="0.3">
      <c r="A2" s="442"/>
      <c r="B2" s="435"/>
      <c r="C2" s="435"/>
      <c r="D2" s="436"/>
      <c r="E2" s="437"/>
      <c r="F2" s="437"/>
      <c r="G2" s="437"/>
      <c r="H2" s="438"/>
      <c r="I2" s="439"/>
      <c r="J2" s="439"/>
      <c r="K2" s="439"/>
      <c r="L2" s="440"/>
      <c r="M2" s="435"/>
      <c r="N2" s="436"/>
      <c r="O2" s="435"/>
      <c r="P2" s="436"/>
      <c r="Q2" s="437"/>
      <c r="R2" s="437"/>
      <c r="S2" s="437"/>
      <c r="T2" s="437"/>
    </row>
    <row r="3" spans="1:20" x14ac:dyDescent="0.3">
      <c r="A3" s="443" t="s">
        <v>613</v>
      </c>
      <c r="B3" s="435"/>
      <c r="C3" s="435"/>
      <c r="D3" s="436"/>
      <c r="E3" s="437"/>
      <c r="F3" s="437"/>
      <c r="G3" s="437"/>
      <c r="H3" s="438"/>
      <c r="I3" s="439"/>
      <c r="J3" s="439"/>
      <c r="K3" s="439"/>
      <c r="L3" s="440"/>
      <c r="M3" s="435"/>
      <c r="N3" s="436"/>
      <c r="O3" s="435"/>
      <c r="P3" s="436"/>
      <c r="Q3" s="437"/>
      <c r="R3" s="437"/>
      <c r="S3" s="437"/>
      <c r="T3" s="437"/>
    </row>
    <row r="4" spans="1:20" x14ac:dyDescent="0.3">
      <c r="A4" s="443" t="s">
        <v>614</v>
      </c>
      <c r="B4" s="435"/>
      <c r="C4" s="435"/>
      <c r="D4" s="436"/>
      <c r="E4" s="437"/>
      <c r="F4" s="437"/>
      <c r="G4" s="437"/>
      <c r="H4" s="438"/>
      <c r="I4" s="439"/>
      <c r="J4" s="439"/>
      <c r="K4" s="439"/>
      <c r="L4" s="440"/>
      <c r="M4" s="435"/>
      <c r="N4" s="436"/>
      <c r="O4" s="435"/>
      <c r="P4" s="436"/>
      <c r="Q4" s="437"/>
      <c r="R4" s="437"/>
      <c r="S4" s="437"/>
      <c r="T4" s="437"/>
    </row>
    <row r="5" spans="1:20" ht="24" thickBot="1" x14ac:dyDescent="0.5">
      <c r="A5" s="444" t="s">
        <v>615</v>
      </c>
      <c r="B5" s="435"/>
      <c r="C5" s="435"/>
      <c r="D5" s="436"/>
      <c r="E5" s="437"/>
      <c r="F5" s="445" t="s">
        <v>37</v>
      </c>
      <c r="G5" s="437" t="s">
        <v>37</v>
      </c>
      <c r="H5" s="438"/>
      <c r="I5" s="439"/>
      <c r="J5" s="439"/>
      <c r="K5" s="439"/>
      <c r="L5" s="440"/>
      <c r="M5" s="445" t="s">
        <v>616</v>
      </c>
      <c r="N5" s="436"/>
      <c r="O5" s="435"/>
      <c r="P5" s="436"/>
      <c r="Q5" s="437"/>
      <c r="R5" s="437"/>
      <c r="S5" s="437"/>
      <c r="T5" s="437"/>
    </row>
    <row r="6" spans="1:20" ht="26.4" thickBot="1" x14ac:dyDescent="0.55000000000000004">
      <c r="A6" s="864" t="s">
        <v>617</v>
      </c>
      <c r="B6" s="865"/>
      <c r="C6" s="865"/>
      <c r="D6" s="865"/>
      <c r="E6" s="865"/>
      <c r="F6" s="865"/>
      <c r="G6" s="865"/>
      <c r="H6" s="865"/>
      <c r="I6" s="865"/>
      <c r="J6" s="865"/>
      <c r="K6" s="865"/>
      <c r="L6" s="865"/>
      <c r="M6" s="865"/>
      <c r="N6" s="865"/>
      <c r="O6" s="866"/>
      <c r="P6" s="436"/>
      <c r="Q6" s="867" t="s">
        <v>618</v>
      </c>
      <c r="R6" s="868"/>
      <c r="S6" s="868"/>
      <c r="T6" s="869"/>
    </row>
    <row r="7" spans="1:20" ht="15.6" x14ac:dyDescent="0.3">
      <c r="A7" s="446" t="s">
        <v>365</v>
      </c>
      <c r="B7" s="447" t="s">
        <v>619</v>
      </c>
      <c r="C7" s="448" t="s">
        <v>620</v>
      </c>
      <c r="D7" s="449"/>
      <c r="E7" s="450" t="s">
        <v>621</v>
      </c>
      <c r="F7" s="451"/>
      <c r="G7" s="452"/>
      <c r="H7" s="453"/>
      <c r="I7" s="454" t="s">
        <v>622</v>
      </c>
      <c r="J7" s="455"/>
      <c r="K7" s="456"/>
      <c r="L7" s="457"/>
      <c r="M7" s="458" t="s">
        <v>623</v>
      </c>
      <c r="N7" s="459"/>
      <c r="O7" s="460" t="s">
        <v>5</v>
      </c>
      <c r="P7" s="449"/>
      <c r="Q7" s="461" t="s">
        <v>624</v>
      </c>
      <c r="R7" s="462"/>
      <c r="S7" s="463"/>
      <c r="T7" s="464" t="s">
        <v>625</v>
      </c>
    </row>
    <row r="8" spans="1:20" ht="16.2" thickBot="1" x14ac:dyDescent="0.35">
      <c r="A8" s="465" t="s">
        <v>37</v>
      </c>
      <c r="B8" s="466" t="s">
        <v>37</v>
      </c>
      <c r="C8" s="467" t="s">
        <v>626</v>
      </c>
      <c r="D8" s="468"/>
      <c r="E8" s="469" t="s">
        <v>50</v>
      </c>
      <c r="F8" s="470" t="s">
        <v>56</v>
      </c>
      <c r="G8" s="471" t="s">
        <v>52</v>
      </c>
      <c r="H8" s="472"/>
      <c r="I8" s="469" t="s">
        <v>50</v>
      </c>
      <c r="J8" s="470" t="s">
        <v>56</v>
      </c>
      <c r="K8" s="471" t="s">
        <v>52</v>
      </c>
      <c r="L8" s="472"/>
      <c r="M8" s="473" t="s">
        <v>627</v>
      </c>
      <c r="N8" s="474"/>
      <c r="O8" s="475" t="s">
        <v>37</v>
      </c>
      <c r="P8" s="476"/>
      <c r="Q8" s="469" t="s">
        <v>50</v>
      </c>
      <c r="R8" s="470" t="s">
        <v>56</v>
      </c>
      <c r="S8" s="470" t="s">
        <v>52</v>
      </c>
      <c r="T8" s="477" t="s">
        <v>628</v>
      </c>
    </row>
    <row r="9" spans="1:20" x14ac:dyDescent="0.3">
      <c r="A9" s="478" t="s">
        <v>453</v>
      </c>
      <c r="B9" s="479" t="s">
        <v>205</v>
      </c>
      <c r="C9" s="480" t="s">
        <v>206</v>
      </c>
      <c r="D9" s="481"/>
      <c r="E9" s="482">
        <v>388.33</v>
      </c>
      <c r="F9" s="479">
        <v>388.33</v>
      </c>
      <c r="G9" s="480">
        <v>388.33</v>
      </c>
      <c r="H9" s="481"/>
      <c r="I9" s="482">
        <v>33</v>
      </c>
      <c r="J9" s="479">
        <v>33</v>
      </c>
      <c r="K9" s="480">
        <v>33</v>
      </c>
      <c r="L9" s="481"/>
      <c r="M9" s="483" t="s">
        <v>207</v>
      </c>
      <c r="N9" s="481"/>
      <c r="O9" s="483" t="s">
        <v>208</v>
      </c>
      <c r="P9" s="481"/>
      <c r="Q9" s="484">
        <f>E9*I9</f>
        <v>12814.89</v>
      </c>
      <c r="R9" s="484">
        <f>F9*J9</f>
        <v>12814.89</v>
      </c>
      <c r="S9" s="484">
        <f>G9*K9</f>
        <v>12814.89</v>
      </c>
      <c r="T9" s="485">
        <f>Q9+R9+S9</f>
        <v>38444.67</v>
      </c>
    </row>
    <row r="10" spans="1:20" x14ac:dyDescent="0.3">
      <c r="A10" s="486" t="s">
        <v>453</v>
      </c>
      <c r="B10" s="487" t="s">
        <v>209</v>
      </c>
      <c r="C10" s="488" t="s">
        <v>206</v>
      </c>
      <c r="D10" s="481"/>
      <c r="E10" s="489">
        <v>516.29999999999995</v>
      </c>
      <c r="F10" s="487">
        <v>516.29999999999995</v>
      </c>
      <c r="G10" s="488">
        <v>516.29999999999995</v>
      </c>
      <c r="H10" s="481"/>
      <c r="I10" s="489">
        <v>68</v>
      </c>
      <c r="J10" s="487">
        <v>68</v>
      </c>
      <c r="K10" s="488">
        <v>68</v>
      </c>
      <c r="L10" s="481"/>
      <c r="M10" s="490" t="s">
        <v>207</v>
      </c>
      <c r="N10" s="481"/>
      <c r="O10" s="490" t="s">
        <v>208</v>
      </c>
      <c r="P10" s="481"/>
      <c r="Q10" s="484">
        <f t="shared" ref="Q10:S72" si="0">E10*I10</f>
        <v>35108.399999999994</v>
      </c>
      <c r="R10" s="484">
        <f t="shared" si="0"/>
        <v>35108.399999999994</v>
      </c>
      <c r="S10" s="484">
        <f t="shared" si="0"/>
        <v>35108.399999999994</v>
      </c>
      <c r="T10" s="485">
        <f t="shared" ref="T10:T73" si="1">Q10+R10+S10</f>
        <v>105325.19999999998</v>
      </c>
    </row>
    <row r="11" spans="1:20" x14ac:dyDescent="0.3">
      <c r="A11" s="486" t="s">
        <v>453</v>
      </c>
      <c r="B11" s="487" t="s">
        <v>210</v>
      </c>
      <c r="C11" s="488" t="s">
        <v>206</v>
      </c>
      <c r="D11" s="481"/>
      <c r="E11" s="489">
        <v>584.79999999999995</v>
      </c>
      <c r="F11" s="487">
        <v>584.79999999999995</v>
      </c>
      <c r="G11" s="488">
        <v>584.79999999999995</v>
      </c>
      <c r="H11" s="481"/>
      <c r="I11" s="489">
        <v>38613</v>
      </c>
      <c r="J11" s="487">
        <v>38606</v>
      </c>
      <c r="K11" s="488">
        <v>38624</v>
      </c>
      <c r="L11" s="481"/>
      <c r="M11" s="490" t="s">
        <v>207</v>
      </c>
      <c r="N11" s="481"/>
      <c r="O11" s="490" t="s">
        <v>208</v>
      </c>
      <c r="P11" s="481"/>
      <c r="Q11" s="484">
        <v>26828723.430000089</v>
      </c>
      <c r="R11" s="484">
        <v>29743206.240000054</v>
      </c>
      <c r="S11" s="484">
        <v>83563349.510000065</v>
      </c>
      <c r="T11" s="485">
        <f t="shared" si="1"/>
        <v>140135279.18000022</v>
      </c>
    </row>
    <row r="12" spans="1:20" x14ac:dyDescent="0.3">
      <c r="A12" s="486" t="s">
        <v>453</v>
      </c>
      <c r="B12" s="487" t="s">
        <v>212</v>
      </c>
      <c r="C12" s="488" t="s">
        <v>206</v>
      </c>
      <c r="D12" s="481"/>
      <c r="E12" s="491">
        <v>19020.2</v>
      </c>
      <c r="F12" s="492">
        <v>19020.2</v>
      </c>
      <c r="G12" s="493">
        <v>19020.2</v>
      </c>
      <c r="H12" s="494"/>
      <c r="I12" s="489">
        <v>2</v>
      </c>
      <c r="J12" s="487">
        <v>2</v>
      </c>
      <c r="K12" s="488">
        <v>2</v>
      </c>
      <c r="L12" s="481"/>
      <c r="M12" s="490" t="s">
        <v>207</v>
      </c>
      <c r="N12" s="481"/>
      <c r="O12" s="490" t="s">
        <v>208</v>
      </c>
      <c r="P12" s="481"/>
      <c r="Q12" s="484">
        <f t="shared" si="0"/>
        <v>38040.400000000001</v>
      </c>
      <c r="R12" s="484">
        <f t="shared" si="0"/>
        <v>38040.400000000001</v>
      </c>
      <c r="S12" s="484">
        <f t="shared" si="0"/>
        <v>38040.400000000001</v>
      </c>
      <c r="T12" s="485">
        <f t="shared" si="1"/>
        <v>114121.20000000001</v>
      </c>
    </row>
    <row r="13" spans="1:20" x14ac:dyDescent="0.3">
      <c r="A13" s="486" t="s">
        <v>453</v>
      </c>
      <c r="B13" s="487" t="s">
        <v>213</v>
      </c>
      <c r="C13" s="488" t="s">
        <v>206</v>
      </c>
      <c r="D13" s="481"/>
      <c r="E13" s="491">
        <v>21471.68</v>
      </c>
      <c r="F13" s="492">
        <v>21471.68</v>
      </c>
      <c r="G13" s="493">
        <v>21471.68</v>
      </c>
      <c r="H13" s="494"/>
      <c r="I13" s="489">
        <v>13</v>
      </c>
      <c r="J13" s="487">
        <v>14</v>
      </c>
      <c r="K13" s="488">
        <v>14</v>
      </c>
      <c r="L13" s="481"/>
      <c r="M13" s="490" t="s">
        <v>207</v>
      </c>
      <c r="N13" s="481"/>
      <c r="O13" s="490" t="s">
        <v>208</v>
      </c>
      <c r="P13" s="481"/>
      <c r="Q13" s="484">
        <f t="shared" si="0"/>
        <v>279131.84000000003</v>
      </c>
      <c r="R13" s="484">
        <f t="shared" si="0"/>
        <v>300603.52000000002</v>
      </c>
      <c r="S13" s="484">
        <f t="shared" si="0"/>
        <v>300603.52000000002</v>
      </c>
      <c r="T13" s="485">
        <f t="shared" si="1"/>
        <v>880338.88000000012</v>
      </c>
    </row>
    <row r="14" spans="1:20" x14ac:dyDescent="0.3">
      <c r="A14" s="486" t="s">
        <v>453</v>
      </c>
      <c r="B14" s="487" t="s">
        <v>214</v>
      </c>
      <c r="C14" s="488" t="s">
        <v>206</v>
      </c>
      <c r="D14" s="481"/>
      <c r="E14" s="491">
        <v>23961.29</v>
      </c>
      <c r="F14" s="492">
        <v>23961.29</v>
      </c>
      <c r="G14" s="493">
        <v>23961.29</v>
      </c>
      <c r="H14" s="494"/>
      <c r="I14" s="489">
        <v>84</v>
      </c>
      <c r="J14" s="487">
        <v>83</v>
      </c>
      <c r="K14" s="488">
        <v>83</v>
      </c>
      <c r="L14" s="481"/>
      <c r="M14" s="490" t="s">
        <v>207</v>
      </c>
      <c r="N14" s="481"/>
      <c r="O14" s="490" t="s">
        <v>208</v>
      </c>
      <c r="P14" s="481"/>
      <c r="Q14" s="484">
        <f t="shared" si="0"/>
        <v>2012748.36</v>
      </c>
      <c r="R14" s="484">
        <f t="shared" si="0"/>
        <v>1988787.07</v>
      </c>
      <c r="S14" s="484">
        <f t="shared" si="0"/>
        <v>1988787.07</v>
      </c>
      <c r="T14" s="485">
        <f t="shared" si="1"/>
        <v>5990322.5</v>
      </c>
    </row>
    <row r="15" spans="1:20" x14ac:dyDescent="0.3">
      <c r="A15" s="486" t="s">
        <v>453</v>
      </c>
      <c r="B15" s="487" t="s">
        <v>215</v>
      </c>
      <c r="C15" s="488" t="s">
        <v>206</v>
      </c>
      <c r="D15" s="481"/>
      <c r="E15" s="491">
        <v>27742.35</v>
      </c>
      <c r="F15" s="492">
        <v>27742.35</v>
      </c>
      <c r="G15" s="493">
        <v>27742.35</v>
      </c>
      <c r="H15" s="494"/>
      <c r="I15" s="489">
        <v>238</v>
      </c>
      <c r="J15" s="487">
        <v>237</v>
      </c>
      <c r="K15" s="488">
        <v>236</v>
      </c>
      <c r="L15" s="481"/>
      <c r="M15" s="490" t="s">
        <v>207</v>
      </c>
      <c r="N15" s="481"/>
      <c r="O15" s="490" t="s">
        <v>208</v>
      </c>
      <c r="P15" s="481"/>
      <c r="Q15" s="484">
        <f t="shared" si="0"/>
        <v>6602679.2999999998</v>
      </c>
      <c r="R15" s="484">
        <f t="shared" si="0"/>
        <v>6574936.9499999993</v>
      </c>
      <c r="S15" s="484">
        <f t="shared" si="0"/>
        <v>6547194.5999999996</v>
      </c>
      <c r="T15" s="485">
        <f t="shared" si="1"/>
        <v>19724810.850000001</v>
      </c>
    </row>
    <row r="16" spans="1:20" x14ac:dyDescent="0.3">
      <c r="A16" s="486" t="s">
        <v>453</v>
      </c>
      <c r="B16" s="487" t="s">
        <v>216</v>
      </c>
      <c r="C16" s="488" t="s">
        <v>206</v>
      </c>
      <c r="D16" s="481"/>
      <c r="E16" s="491">
        <v>32781.910000000003</v>
      </c>
      <c r="F16" s="492">
        <v>32781.910000000003</v>
      </c>
      <c r="G16" s="493">
        <v>32781.910000000003</v>
      </c>
      <c r="H16" s="494"/>
      <c r="I16" s="489">
        <v>372</v>
      </c>
      <c r="J16" s="487">
        <v>371</v>
      </c>
      <c r="K16" s="488">
        <v>372</v>
      </c>
      <c r="L16" s="481"/>
      <c r="M16" s="490" t="s">
        <v>207</v>
      </c>
      <c r="N16" s="481"/>
      <c r="O16" s="490" t="s">
        <v>208</v>
      </c>
      <c r="P16" s="481"/>
      <c r="Q16" s="484">
        <f t="shared" si="0"/>
        <v>12194870.520000001</v>
      </c>
      <c r="R16" s="484">
        <f t="shared" si="0"/>
        <v>12162088.610000001</v>
      </c>
      <c r="S16" s="484">
        <f t="shared" si="0"/>
        <v>12194870.520000001</v>
      </c>
      <c r="T16" s="485">
        <f t="shared" si="1"/>
        <v>36551829.650000006</v>
      </c>
    </row>
    <row r="17" spans="1:20" x14ac:dyDescent="0.3">
      <c r="A17" s="486" t="s">
        <v>453</v>
      </c>
      <c r="B17" s="487" t="s">
        <v>217</v>
      </c>
      <c r="C17" s="488" t="s">
        <v>206</v>
      </c>
      <c r="D17" s="481"/>
      <c r="E17" s="491">
        <v>37826.99</v>
      </c>
      <c r="F17" s="492">
        <v>37826.99</v>
      </c>
      <c r="G17" s="493">
        <v>37826.99</v>
      </c>
      <c r="H17" s="494"/>
      <c r="I17" s="489">
        <v>312</v>
      </c>
      <c r="J17" s="487">
        <v>314</v>
      </c>
      <c r="K17" s="488">
        <v>316</v>
      </c>
      <c r="L17" s="481"/>
      <c r="M17" s="490" t="s">
        <v>207</v>
      </c>
      <c r="N17" s="481"/>
      <c r="O17" s="490" t="s">
        <v>208</v>
      </c>
      <c r="P17" s="481"/>
      <c r="Q17" s="484">
        <f t="shared" si="0"/>
        <v>11802020.879999999</v>
      </c>
      <c r="R17" s="484">
        <f t="shared" si="0"/>
        <v>11877674.859999999</v>
      </c>
      <c r="S17" s="484">
        <f t="shared" si="0"/>
        <v>11953328.84</v>
      </c>
      <c r="T17" s="485">
        <f t="shared" si="1"/>
        <v>35633024.579999998</v>
      </c>
    </row>
    <row r="18" spans="1:20" x14ac:dyDescent="0.3">
      <c r="A18" s="486" t="s">
        <v>453</v>
      </c>
      <c r="B18" s="487" t="s">
        <v>218</v>
      </c>
      <c r="C18" s="488" t="s">
        <v>206</v>
      </c>
      <c r="D18" s="481"/>
      <c r="E18" s="491">
        <v>7558.39</v>
      </c>
      <c r="F18" s="492">
        <v>7558.39</v>
      </c>
      <c r="G18" s="493">
        <v>7558.39</v>
      </c>
      <c r="H18" s="494"/>
      <c r="I18" s="489">
        <v>1</v>
      </c>
      <c r="J18" s="487">
        <v>1</v>
      </c>
      <c r="K18" s="488">
        <v>1</v>
      </c>
      <c r="L18" s="481"/>
      <c r="M18" s="490" t="s">
        <v>207</v>
      </c>
      <c r="N18" s="481"/>
      <c r="O18" s="490" t="s">
        <v>208</v>
      </c>
      <c r="P18" s="481"/>
      <c r="Q18" s="484">
        <f t="shared" si="0"/>
        <v>7558.39</v>
      </c>
      <c r="R18" s="484">
        <f t="shared" si="0"/>
        <v>7558.39</v>
      </c>
      <c r="S18" s="484">
        <f t="shared" si="0"/>
        <v>7558.39</v>
      </c>
      <c r="T18" s="485">
        <f t="shared" si="1"/>
        <v>22675.170000000002</v>
      </c>
    </row>
    <row r="19" spans="1:20" x14ac:dyDescent="0.3">
      <c r="A19" s="486" t="s">
        <v>453</v>
      </c>
      <c r="B19" s="487" t="s">
        <v>219</v>
      </c>
      <c r="C19" s="488" t="s">
        <v>206</v>
      </c>
      <c r="D19" s="481"/>
      <c r="E19" s="491">
        <v>7945.97</v>
      </c>
      <c r="F19" s="492">
        <v>7945.97</v>
      </c>
      <c r="G19" s="493">
        <v>7945.97</v>
      </c>
      <c r="H19" s="494"/>
      <c r="I19" s="489">
        <v>1</v>
      </c>
      <c r="J19" s="487">
        <v>1</v>
      </c>
      <c r="K19" s="488">
        <v>1</v>
      </c>
      <c r="L19" s="481"/>
      <c r="M19" s="490" t="s">
        <v>207</v>
      </c>
      <c r="N19" s="481"/>
      <c r="O19" s="490" t="s">
        <v>208</v>
      </c>
      <c r="P19" s="481"/>
      <c r="Q19" s="484">
        <f t="shared" si="0"/>
        <v>7945.97</v>
      </c>
      <c r="R19" s="484">
        <f t="shared" si="0"/>
        <v>7945.97</v>
      </c>
      <c r="S19" s="484">
        <f t="shared" si="0"/>
        <v>7945.97</v>
      </c>
      <c r="T19" s="485">
        <f t="shared" si="1"/>
        <v>23837.91</v>
      </c>
    </row>
    <row r="20" spans="1:20" x14ac:dyDescent="0.3">
      <c r="A20" s="486" t="s">
        <v>453</v>
      </c>
      <c r="B20" s="487" t="s">
        <v>220</v>
      </c>
      <c r="C20" s="488" t="s">
        <v>206</v>
      </c>
      <c r="D20" s="481"/>
      <c r="E20" s="491">
        <v>10735.82</v>
      </c>
      <c r="F20" s="492">
        <v>10735.82</v>
      </c>
      <c r="G20" s="493">
        <v>10735.82</v>
      </c>
      <c r="H20" s="494"/>
      <c r="I20" s="489">
        <v>4</v>
      </c>
      <c r="J20" s="487">
        <v>4</v>
      </c>
      <c r="K20" s="488">
        <v>4</v>
      </c>
      <c r="L20" s="481"/>
      <c r="M20" s="490" t="s">
        <v>207</v>
      </c>
      <c r="N20" s="481"/>
      <c r="O20" s="490" t="s">
        <v>208</v>
      </c>
      <c r="P20" s="481"/>
      <c r="Q20" s="484">
        <f t="shared" si="0"/>
        <v>42943.28</v>
      </c>
      <c r="R20" s="484">
        <f t="shared" si="0"/>
        <v>42943.28</v>
      </c>
      <c r="S20" s="484">
        <f t="shared" si="0"/>
        <v>42943.28</v>
      </c>
      <c r="T20" s="485">
        <f t="shared" si="1"/>
        <v>128829.84</v>
      </c>
    </row>
    <row r="21" spans="1:20" x14ac:dyDescent="0.3">
      <c r="A21" s="486" t="s">
        <v>453</v>
      </c>
      <c r="B21" s="487" t="s">
        <v>221</v>
      </c>
      <c r="C21" s="488" t="s">
        <v>206</v>
      </c>
      <c r="D21" s="481"/>
      <c r="E21" s="491">
        <v>11980.65</v>
      </c>
      <c r="F21" s="492">
        <v>11980.65</v>
      </c>
      <c r="G21" s="493">
        <v>11980.65</v>
      </c>
      <c r="H21" s="494"/>
      <c r="I21" s="489">
        <v>7</v>
      </c>
      <c r="J21" s="487">
        <v>6</v>
      </c>
      <c r="K21" s="488">
        <v>6</v>
      </c>
      <c r="L21" s="481"/>
      <c r="M21" s="490" t="s">
        <v>207</v>
      </c>
      <c r="N21" s="481"/>
      <c r="O21" s="490" t="s">
        <v>208</v>
      </c>
      <c r="P21" s="481"/>
      <c r="Q21" s="484">
        <f t="shared" si="0"/>
        <v>83864.55</v>
      </c>
      <c r="R21" s="484">
        <f t="shared" si="0"/>
        <v>71883.899999999994</v>
      </c>
      <c r="S21" s="484">
        <f t="shared" si="0"/>
        <v>71883.899999999994</v>
      </c>
      <c r="T21" s="485">
        <f t="shared" si="1"/>
        <v>227632.35</v>
      </c>
    </row>
    <row r="22" spans="1:20" x14ac:dyDescent="0.3">
      <c r="A22" s="486" t="s">
        <v>453</v>
      </c>
      <c r="B22" s="487" t="s">
        <v>222</v>
      </c>
      <c r="C22" s="488" t="s">
        <v>206</v>
      </c>
      <c r="D22" s="481"/>
      <c r="E22" s="491">
        <v>13871.16</v>
      </c>
      <c r="F22" s="492">
        <v>13871.16</v>
      </c>
      <c r="G22" s="493">
        <v>13871.16</v>
      </c>
      <c r="H22" s="494"/>
      <c r="I22" s="489">
        <v>8</v>
      </c>
      <c r="J22" s="487">
        <v>8</v>
      </c>
      <c r="K22" s="488">
        <v>8</v>
      </c>
      <c r="L22" s="481"/>
      <c r="M22" s="490" t="s">
        <v>207</v>
      </c>
      <c r="N22" s="481"/>
      <c r="O22" s="490" t="s">
        <v>208</v>
      </c>
      <c r="P22" s="481"/>
      <c r="Q22" s="484">
        <f t="shared" si="0"/>
        <v>110969.28</v>
      </c>
      <c r="R22" s="484">
        <f t="shared" si="0"/>
        <v>110969.28</v>
      </c>
      <c r="S22" s="484">
        <f t="shared" si="0"/>
        <v>110969.28</v>
      </c>
      <c r="T22" s="485">
        <f t="shared" si="1"/>
        <v>332907.83999999997</v>
      </c>
    </row>
    <row r="23" spans="1:20" x14ac:dyDescent="0.3">
      <c r="A23" s="486" t="s">
        <v>453</v>
      </c>
      <c r="B23" s="487" t="s">
        <v>223</v>
      </c>
      <c r="C23" s="488" t="s">
        <v>206</v>
      </c>
      <c r="D23" s="481"/>
      <c r="E23" s="491">
        <v>16390.98</v>
      </c>
      <c r="F23" s="492">
        <v>16390.98</v>
      </c>
      <c r="G23" s="493">
        <v>16390.98</v>
      </c>
      <c r="H23" s="494"/>
      <c r="I23" s="489">
        <v>1</v>
      </c>
      <c r="J23" s="487">
        <v>2</v>
      </c>
      <c r="K23" s="488">
        <v>2</v>
      </c>
      <c r="L23" s="481"/>
      <c r="M23" s="490" t="s">
        <v>207</v>
      </c>
      <c r="N23" s="481"/>
      <c r="O23" s="490" t="s">
        <v>208</v>
      </c>
      <c r="P23" s="481"/>
      <c r="Q23" s="484">
        <f t="shared" si="0"/>
        <v>16390.98</v>
      </c>
      <c r="R23" s="484">
        <f t="shared" si="0"/>
        <v>32781.96</v>
      </c>
      <c r="S23" s="484">
        <f t="shared" si="0"/>
        <v>32781.96</v>
      </c>
      <c r="T23" s="485">
        <f t="shared" si="1"/>
        <v>81954.899999999994</v>
      </c>
    </row>
    <row r="24" spans="1:20" x14ac:dyDescent="0.3">
      <c r="A24" s="486" t="s">
        <v>453</v>
      </c>
      <c r="B24" s="487" t="s">
        <v>224</v>
      </c>
      <c r="C24" s="488" t="s">
        <v>206</v>
      </c>
      <c r="D24" s="481"/>
      <c r="E24" s="491">
        <v>18913.509999999998</v>
      </c>
      <c r="F24" s="492">
        <v>18913.509999999998</v>
      </c>
      <c r="G24" s="493">
        <v>18913.509999999998</v>
      </c>
      <c r="H24" s="494"/>
      <c r="I24" s="489">
        <v>4</v>
      </c>
      <c r="J24" s="487">
        <v>4</v>
      </c>
      <c r="K24" s="488">
        <v>4</v>
      </c>
      <c r="L24" s="481"/>
      <c r="M24" s="490" t="s">
        <v>207</v>
      </c>
      <c r="N24" s="481"/>
      <c r="O24" s="490" t="s">
        <v>208</v>
      </c>
      <c r="P24" s="481"/>
      <c r="Q24" s="484">
        <f t="shared" si="0"/>
        <v>75654.039999999994</v>
      </c>
      <c r="R24" s="484">
        <f t="shared" si="0"/>
        <v>75654.039999999994</v>
      </c>
      <c r="S24" s="484">
        <f t="shared" si="0"/>
        <v>75654.039999999994</v>
      </c>
      <c r="T24" s="485">
        <f t="shared" si="1"/>
        <v>226962.12</v>
      </c>
    </row>
    <row r="25" spans="1:20" x14ac:dyDescent="0.3">
      <c r="A25" s="486" t="s">
        <v>453</v>
      </c>
      <c r="B25" s="487" t="s">
        <v>629</v>
      </c>
      <c r="C25" s="488" t="s">
        <v>206</v>
      </c>
      <c r="D25" s="481"/>
      <c r="E25" s="489">
        <v>322.39</v>
      </c>
      <c r="F25" s="487">
        <v>322.39</v>
      </c>
      <c r="G25" s="488">
        <v>322.39</v>
      </c>
      <c r="H25" s="481"/>
      <c r="I25" s="489">
        <v>114</v>
      </c>
      <c r="J25" s="487">
        <v>114</v>
      </c>
      <c r="K25" s="488">
        <v>114</v>
      </c>
      <c r="L25" s="481"/>
      <c r="M25" s="490" t="s">
        <v>207</v>
      </c>
      <c r="N25" s="481"/>
      <c r="O25" s="490" t="s">
        <v>208</v>
      </c>
      <c r="P25" s="481"/>
      <c r="Q25" s="484">
        <f t="shared" si="0"/>
        <v>36752.46</v>
      </c>
      <c r="R25" s="484">
        <f t="shared" si="0"/>
        <v>36752.46</v>
      </c>
      <c r="S25" s="484">
        <f t="shared" si="0"/>
        <v>36752.46</v>
      </c>
      <c r="T25" s="485">
        <f t="shared" si="1"/>
        <v>110257.38</v>
      </c>
    </row>
    <row r="26" spans="1:20" x14ac:dyDescent="0.3">
      <c r="A26" s="486" t="s">
        <v>453</v>
      </c>
      <c r="B26" s="487" t="s">
        <v>630</v>
      </c>
      <c r="C26" s="488" t="s">
        <v>206</v>
      </c>
      <c r="D26" s="481"/>
      <c r="E26" s="489">
        <v>377.41</v>
      </c>
      <c r="F26" s="487">
        <v>377.41</v>
      </c>
      <c r="G26" s="488">
        <v>377.41</v>
      </c>
      <c r="H26" s="481"/>
      <c r="I26" s="489">
        <v>156</v>
      </c>
      <c r="J26" s="487">
        <v>156</v>
      </c>
      <c r="K26" s="488">
        <v>156</v>
      </c>
      <c r="L26" s="481"/>
      <c r="M26" s="490" t="s">
        <v>207</v>
      </c>
      <c r="N26" s="481"/>
      <c r="O26" s="490" t="s">
        <v>208</v>
      </c>
      <c r="P26" s="481"/>
      <c r="Q26" s="484">
        <f t="shared" si="0"/>
        <v>58875.960000000006</v>
      </c>
      <c r="R26" s="484">
        <f t="shared" si="0"/>
        <v>58875.960000000006</v>
      </c>
      <c r="S26" s="484">
        <f t="shared" si="0"/>
        <v>58875.960000000006</v>
      </c>
      <c r="T26" s="485">
        <f t="shared" si="1"/>
        <v>176627.88</v>
      </c>
    </row>
    <row r="27" spans="1:20" x14ac:dyDescent="0.3">
      <c r="A27" s="486" t="s">
        <v>453</v>
      </c>
      <c r="B27" s="487" t="s">
        <v>631</v>
      </c>
      <c r="C27" s="488" t="s">
        <v>206</v>
      </c>
      <c r="D27" s="481"/>
      <c r="E27" s="489">
        <v>474.83</v>
      </c>
      <c r="F27" s="487">
        <v>474.83</v>
      </c>
      <c r="G27" s="488">
        <v>474.83</v>
      </c>
      <c r="H27" s="481"/>
      <c r="I27" s="489">
        <v>245</v>
      </c>
      <c r="J27" s="487">
        <v>245</v>
      </c>
      <c r="K27" s="488">
        <v>245</v>
      </c>
      <c r="L27" s="481"/>
      <c r="M27" s="490" t="s">
        <v>207</v>
      </c>
      <c r="N27" s="481"/>
      <c r="O27" s="490" t="s">
        <v>208</v>
      </c>
      <c r="P27" s="481"/>
      <c r="Q27" s="484">
        <f t="shared" si="0"/>
        <v>116333.34999999999</v>
      </c>
      <c r="R27" s="484">
        <f t="shared" si="0"/>
        <v>116333.34999999999</v>
      </c>
      <c r="S27" s="484">
        <f t="shared" si="0"/>
        <v>116333.34999999999</v>
      </c>
      <c r="T27" s="485">
        <f t="shared" si="1"/>
        <v>349000.05</v>
      </c>
    </row>
    <row r="28" spans="1:20" x14ac:dyDescent="0.3">
      <c r="A28" s="486" t="s">
        <v>453</v>
      </c>
      <c r="B28" s="487" t="s">
        <v>632</v>
      </c>
      <c r="C28" s="488" t="s">
        <v>206</v>
      </c>
      <c r="D28" s="481"/>
      <c r="E28" s="489">
        <v>492.34</v>
      </c>
      <c r="F28" s="487">
        <v>492.34</v>
      </c>
      <c r="G28" s="488">
        <v>492.34</v>
      </c>
      <c r="H28" s="481"/>
      <c r="I28" s="489">
        <v>12505</v>
      </c>
      <c r="J28" s="487">
        <v>12569</v>
      </c>
      <c r="K28" s="488">
        <v>12597</v>
      </c>
      <c r="L28" s="481"/>
      <c r="M28" s="490" t="s">
        <v>207</v>
      </c>
      <c r="N28" s="481"/>
      <c r="O28" s="490" t="s">
        <v>208</v>
      </c>
      <c r="P28" s="481"/>
      <c r="Q28" s="484">
        <f t="shared" si="0"/>
        <v>6156711.6999999993</v>
      </c>
      <c r="R28" s="484">
        <f t="shared" si="0"/>
        <v>6188221.46</v>
      </c>
      <c r="S28" s="484">
        <f t="shared" si="0"/>
        <v>6202006.9799999995</v>
      </c>
      <c r="T28" s="485">
        <f t="shared" si="1"/>
        <v>18546940.140000001</v>
      </c>
    </row>
    <row r="29" spans="1:20" x14ac:dyDescent="0.3">
      <c r="A29" s="486" t="s">
        <v>453</v>
      </c>
      <c r="B29" s="487" t="s">
        <v>633</v>
      </c>
      <c r="C29" s="488" t="s">
        <v>206</v>
      </c>
      <c r="D29" s="481"/>
      <c r="E29" s="489">
        <v>309.73</v>
      </c>
      <c r="F29" s="487">
        <v>309.73</v>
      </c>
      <c r="G29" s="488">
        <v>309.73</v>
      </c>
      <c r="H29" s="481"/>
      <c r="I29" s="489">
        <v>194</v>
      </c>
      <c r="J29" s="487">
        <v>194</v>
      </c>
      <c r="K29" s="488">
        <v>194</v>
      </c>
      <c r="L29" s="481"/>
      <c r="M29" s="490" t="s">
        <v>207</v>
      </c>
      <c r="N29" s="481"/>
      <c r="O29" s="490" t="s">
        <v>208</v>
      </c>
      <c r="P29" s="481"/>
      <c r="Q29" s="484">
        <f t="shared" si="0"/>
        <v>60087.62</v>
      </c>
      <c r="R29" s="484">
        <f t="shared" si="0"/>
        <v>60087.62</v>
      </c>
      <c r="S29" s="484">
        <f t="shared" si="0"/>
        <v>60087.62</v>
      </c>
      <c r="T29" s="485">
        <f t="shared" si="1"/>
        <v>180262.86000000002</v>
      </c>
    </row>
    <row r="30" spans="1:20" x14ac:dyDescent="0.3">
      <c r="A30" s="486" t="s">
        <v>453</v>
      </c>
      <c r="B30" s="487" t="s">
        <v>634</v>
      </c>
      <c r="C30" s="488" t="s">
        <v>206</v>
      </c>
      <c r="D30" s="481"/>
      <c r="E30" s="489">
        <v>635.55999999999995</v>
      </c>
      <c r="F30" s="487">
        <v>635.55999999999995</v>
      </c>
      <c r="G30" s="488">
        <v>635.55999999999995</v>
      </c>
      <c r="H30" s="481"/>
      <c r="I30" s="489">
        <v>21</v>
      </c>
      <c r="J30" s="487">
        <v>21</v>
      </c>
      <c r="K30" s="488">
        <v>21</v>
      </c>
      <c r="L30" s="481"/>
      <c r="M30" s="490" t="s">
        <v>207</v>
      </c>
      <c r="N30" s="481"/>
      <c r="O30" s="490" t="s">
        <v>208</v>
      </c>
      <c r="P30" s="481"/>
      <c r="Q30" s="484">
        <f t="shared" si="0"/>
        <v>13346.759999999998</v>
      </c>
      <c r="R30" s="484">
        <f t="shared" si="0"/>
        <v>13346.759999999998</v>
      </c>
      <c r="S30" s="484">
        <f t="shared" si="0"/>
        <v>13346.759999999998</v>
      </c>
      <c r="T30" s="485">
        <f t="shared" si="1"/>
        <v>40040.28</v>
      </c>
    </row>
    <row r="31" spans="1:20" x14ac:dyDescent="0.3">
      <c r="A31" s="486" t="s">
        <v>453</v>
      </c>
      <c r="B31" s="487" t="s">
        <v>635</v>
      </c>
      <c r="C31" s="488" t="s">
        <v>206</v>
      </c>
      <c r="D31" s="481"/>
      <c r="E31" s="489">
        <v>688.51</v>
      </c>
      <c r="F31" s="487">
        <v>688.51</v>
      </c>
      <c r="G31" s="488">
        <v>688.51</v>
      </c>
      <c r="H31" s="481"/>
      <c r="I31" s="489">
        <v>64</v>
      </c>
      <c r="J31" s="487">
        <v>66</v>
      </c>
      <c r="K31" s="488">
        <v>66</v>
      </c>
      <c r="L31" s="481"/>
      <c r="M31" s="490" t="s">
        <v>207</v>
      </c>
      <c r="N31" s="481"/>
      <c r="O31" s="490" t="s">
        <v>208</v>
      </c>
      <c r="P31" s="481"/>
      <c r="Q31" s="484">
        <f t="shared" si="0"/>
        <v>44064.639999999999</v>
      </c>
      <c r="R31" s="484">
        <f t="shared" si="0"/>
        <v>45441.659999999996</v>
      </c>
      <c r="S31" s="484">
        <f t="shared" si="0"/>
        <v>45441.659999999996</v>
      </c>
      <c r="T31" s="485">
        <f t="shared" si="1"/>
        <v>134947.96</v>
      </c>
    </row>
    <row r="32" spans="1:20" x14ac:dyDescent="0.3">
      <c r="A32" s="486" t="s">
        <v>453</v>
      </c>
      <c r="B32" s="487" t="s">
        <v>636</v>
      </c>
      <c r="C32" s="488" t="s">
        <v>206</v>
      </c>
      <c r="D32" s="481"/>
      <c r="E32" s="489">
        <v>741.65</v>
      </c>
      <c r="F32" s="487">
        <v>741.65</v>
      </c>
      <c r="G32" s="488">
        <v>741.65</v>
      </c>
      <c r="H32" s="481"/>
      <c r="I32" s="489">
        <v>60</v>
      </c>
      <c r="J32" s="487">
        <v>60</v>
      </c>
      <c r="K32" s="488">
        <v>60</v>
      </c>
      <c r="L32" s="481"/>
      <c r="M32" s="490" t="s">
        <v>207</v>
      </c>
      <c r="N32" s="481"/>
      <c r="O32" s="490" t="s">
        <v>208</v>
      </c>
      <c r="P32" s="481"/>
      <c r="Q32" s="484">
        <f t="shared" si="0"/>
        <v>44499</v>
      </c>
      <c r="R32" s="484">
        <f t="shared" si="0"/>
        <v>44499</v>
      </c>
      <c r="S32" s="484">
        <f t="shared" si="0"/>
        <v>44499</v>
      </c>
      <c r="T32" s="485">
        <f t="shared" si="1"/>
        <v>133497</v>
      </c>
    </row>
    <row r="33" spans="1:20" x14ac:dyDescent="0.3">
      <c r="A33" s="486" t="s">
        <v>453</v>
      </c>
      <c r="B33" s="487" t="s">
        <v>637</v>
      </c>
      <c r="C33" s="488" t="s">
        <v>206</v>
      </c>
      <c r="D33" s="481"/>
      <c r="E33" s="489">
        <v>847.44</v>
      </c>
      <c r="F33" s="487">
        <v>847.44</v>
      </c>
      <c r="G33" s="488">
        <v>847.44</v>
      </c>
      <c r="H33" s="481"/>
      <c r="I33" s="489">
        <v>4</v>
      </c>
      <c r="J33" s="487">
        <v>4</v>
      </c>
      <c r="K33" s="488">
        <v>4</v>
      </c>
      <c r="L33" s="481"/>
      <c r="M33" s="490" t="s">
        <v>207</v>
      </c>
      <c r="N33" s="481"/>
      <c r="O33" s="490" t="s">
        <v>208</v>
      </c>
      <c r="P33" s="481"/>
      <c r="Q33" s="484">
        <f t="shared" si="0"/>
        <v>3389.76</v>
      </c>
      <c r="R33" s="484">
        <f t="shared" si="0"/>
        <v>3389.76</v>
      </c>
      <c r="S33" s="484">
        <f t="shared" si="0"/>
        <v>3389.76</v>
      </c>
      <c r="T33" s="485">
        <f t="shared" si="1"/>
        <v>10169.280000000001</v>
      </c>
    </row>
    <row r="34" spans="1:20" x14ac:dyDescent="0.3">
      <c r="A34" s="486" t="s">
        <v>453</v>
      </c>
      <c r="B34" s="487" t="s">
        <v>638</v>
      </c>
      <c r="C34" s="488" t="s">
        <v>206</v>
      </c>
      <c r="D34" s="481"/>
      <c r="E34" s="489">
        <v>847.44</v>
      </c>
      <c r="F34" s="487">
        <v>847.44</v>
      </c>
      <c r="G34" s="488">
        <v>847.44</v>
      </c>
      <c r="H34" s="481"/>
      <c r="I34" s="489">
        <v>91</v>
      </c>
      <c r="J34" s="487">
        <v>94</v>
      </c>
      <c r="K34" s="488">
        <v>88</v>
      </c>
      <c r="L34" s="481"/>
      <c r="M34" s="490" t="s">
        <v>207</v>
      </c>
      <c r="N34" s="481"/>
      <c r="O34" s="490" t="s">
        <v>208</v>
      </c>
      <c r="P34" s="481"/>
      <c r="Q34" s="484">
        <f t="shared" si="0"/>
        <v>77117.040000000008</v>
      </c>
      <c r="R34" s="484">
        <f t="shared" si="0"/>
        <v>79659.360000000001</v>
      </c>
      <c r="S34" s="484">
        <f t="shared" si="0"/>
        <v>74574.720000000001</v>
      </c>
      <c r="T34" s="485">
        <f t="shared" si="1"/>
        <v>231351.12000000002</v>
      </c>
    </row>
    <row r="35" spans="1:20" x14ac:dyDescent="0.3">
      <c r="A35" s="486" t="s">
        <v>453</v>
      </c>
      <c r="B35" s="487" t="s">
        <v>639</v>
      </c>
      <c r="C35" s="488" t="s">
        <v>206</v>
      </c>
      <c r="D35" s="481"/>
      <c r="E35" s="489">
        <v>900.58</v>
      </c>
      <c r="F35" s="487">
        <v>900.58</v>
      </c>
      <c r="G35" s="488">
        <v>900.58</v>
      </c>
      <c r="H35" s="481"/>
      <c r="I35" s="489">
        <v>4</v>
      </c>
      <c r="J35" s="487">
        <v>4</v>
      </c>
      <c r="K35" s="488">
        <v>4</v>
      </c>
      <c r="L35" s="481"/>
      <c r="M35" s="490" t="s">
        <v>207</v>
      </c>
      <c r="N35" s="481"/>
      <c r="O35" s="490" t="s">
        <v>208</v>
      </c>
      <c r="P35" s="481"/>
      <c r="Q35" s="484">
        <f t="shared" si="0"/>
        <v>3602.32</v>
      </c>
      <c r="R35" s="484">
        <f t="shared" si="0"/>
        <v>3602.32</v>
      </c>
      <c r="S35" s="484">
        <f t="shared" si="0"/>
        <v>3602.32</v>
      </c>
      <c r="T35" s="485">
        <f t="shared" si="1"/>
        <v>10806.960000000001</v>
      </c>
    </row>
    <row r="36" spans="1:20" x14ac:dyDescent="0.3">
      <c r="A36" s="486" t="s">
        <v>453</v>
      </c>
      <c r="B36" s="487" t="s">
        <v>640</v>
      </c>
      <c r="C36" s="488" t="s">
        <v>206</v>
      </c>
      <c r="D36" s="481"/>
      <c r="E36" s="489">
        <v>953.62</v>
      </c>
      <c r="F36" s="487">
        <v>953.62</v>
      </c>
      <c r="G36" s="488">
        <v>953.62</v>
      </c>
      <c r="H36" s="481"/>
      <c r="I36" s="489">
        <v>41</v>
      </c>
      <c r="J36" s="487">
        <v>41</v>
      </c>
      <c r="K36" s="488">
        <v>41</v>
      </c>
      <c r="L36" s="481"/>
      <c r="M36" s="490" t="s">
        <v>207</v>
      </c>
      <c r="N36" s="481"/>
      <c r="O36" s="490" t="s">
        <v>208</v>
      </c>
      <c r="P36" s="481"/>
      <c r="Q36" s="484">
        <f t="shared" si="0"/>
        <v>39098.42</v>
      </c>
      <c r="R36" s="484">
        <f t="shared" si="0"/>
        <v>39098.42</v>
      </c>
      <c r="S36" s="484">
        <f t="shared" si="0"/>
        <v>39098.42</v>
      </c>
      <c r="T36" s="485">
        <f t="shared" si="1"/>
        <v>117295.26</v>
      </c>
    </row>
    <row r="37" spans="1:20" x14ac:dyDescent="0.3">
      <c r="A37" s="486" t="s">
        <v>453</v>
      </c>
      <c r="B37" s="487" t="s">
        <v>641</v>
      </c>
      <c r="C37" s="488" t="s">
        <v>206</v>
      </c>
      <c r="D37" s="481"/>
      <c r="E37" s="491">
        <v>1059.25</v>
      </c>
      <c r="F37" s="492">
        <v>1059.25</v>
      </c>
      <c r="G37" s="493">
        <v>1059.25</v>
      </c>
      <c r="H37" s="494"/>
      <c r="I37" s="489">
        <v>21</v>
      </c>
      <c r="J37" s="487">
        <v>21</v>
      </c>
      <c r="K37" s="488">
        <v>21</v>
      </c>
      <c r="L37" s="481"/>
      <c r="M37" s="490" t="s">
        <v>207</v>
      </c>
      <c r="N37" s="481"/>
      <c r="O37" s="490" t="s">
        <v>208</v>
      </c>
      <c r="P37" s="481"/>
      <c r="Q37" s="484">
        <f t="shared" si="0"/>
        <v>22244.25</v>
      </c>
      <c r="R37" s="484">
        <f t="shared" si="0"/>
        <v>22244.25</v>
      </c>
      <c r="S37" s="484">
        <f t="shared" si="0"/>
        <v>22244.25</v>
      </c>
      <c r="T37" s="485">
        <f t="shared" si="1"/>
        <v>66732.75</v>
      </c>
    </row>
    <row r="38" spans="1:20" x14ac:dyDescent="0.3">
      <c r="A38" s="486" t="s">
        <v>453</v>
      </c>
      <c r="B38" s="487" t="s">
        <v>225</v>
      </c>
      <c r="C38" s="488" t="s">
        <v>206</v>
      </c>
      <c r="D38" s="481"/>
      <c r="E38" s="491">
        <v>9510.0400000000009</v>
      </c>
      <c r="F38" s="492">
        <v>9510.0400000000009</v>
      </c>
      <c r="G38" s="493">
        <v>9510.0400000000009</v>
      </c>
      <c r="H38" s="494"/>
      <c r="I38" s="489">
        <v>1</v>
      </c>
      <c r="J38" s="487">
        <v>1</v>
      </c>
      <c r="K38" s="488">
        <v>1</v>
      </c>
      <c r="L38" s="481"/>
      <c r="M38" s="490" t="s">
        <v>207</v>
      </c>
      <c r="N38" s="481"/>
      <c r="O38" s="490" t="s">
        <v>208</v>
      </c>
      <c r="P38" s="481"/>
      <c r="Q38" s="484">
        <f t="shared" si="0"/>
        <v>9510.0400000000009</v>
      </c>
      <c r="R38" s="484">
        <f t="shared" si="0"/>
        <v>9510.0400000000009</v>
      </c>
      <c r="S38" s="484">
        <f t="shared" si="0"/>
        <v>9510.0400000000009</v>
      </c>
      <c r="T38" s="485">
        <f t="shared" si="1"/>
        <v>28530.120000000003</v>
      </c>
    </row>
    <row r="39" spans="1:20" x14ac:dyDescent="0.3">
      <c r="A39" s="486" t="s">
        <v>453</v>
      </c>
      <c r="B39" s="487" t="s">
        <v>226</v>
      </c>
      <c r="C39" s="488" t="s">
        <v>206</v>
      </c>
      <c r="D39" s="481"/>
      <c r="E39" s="491">
        <v>12453.87</v>
      </c>
      <c r="F39" s="492">
        <v>12453.87</v>
      </c>
      <c r="G39" s="493">
        <v>12453.87</v>
      </c>
      <c r="H39" s="494"/>
      <c r="I39" s="489">
        <v>2</v>
      </c>
      <c r="J39" s="487">
        <v>2</v>
      </c>
      <c r="K39" s="488">
        <v>2</v>
      </c>
      <c r="L39" s="481"/>
      <c r="M39" s="490" t="s">
        <v>207</v>
      </c>
      <c r="N39" s="481"/>
      <c r="O39" s="490" t="s">
        <v>208</v>
      </c>
      <c r="P39" s="481"/>
      <c r="Q39" s="484">
        <f t="shared" si="0"/>
        <v>24907.74</v>
      </c>
      <c r="R39" s="484">
        <f t="shared" si="0"/>
        <v>24907.74</v>
      </c>
      <c r="S39" s="484">
        <f t="shared" si="0"/>
        <v>24907.74</v>
      </c>
      <c r="T39" s="485">
        <f t="shared" si="1"/>
        <v>74723.22</v>
      </c>
    </row>
    <row r="40" spans="1:20" x14ac:dyDescent="0.3">
      <c r="A40" s="486" t="s">
        <v>453</v>
      </c>
      <c r="B40" s="487" t="s">
        <v>227</v>
      </c>
      <c r="C40" s="488" t="s">
        <v>206</v>
      </c>
      <c r="D40" s="481"/>
      <c r="E40" s="491">
        <v>15501.83</v>
      </c>
      <c r="F40" s="492">
        <v>15501.83</v>
      </c>
      <c r="G40" s="493">
        <v>15501.83</v>
      </c>
      <c r="H40" s="494"/>
      <c r="I40" s="489">
        <v>9</v>
      </c>
      <c r="J40" s="487">
        <v>9</v>
      </c>
      <c r="K40" s="488">
        <v>9</v>
      </c>
      <c r="L40" s="481"/>
      <c r="M40" s="490" t="s">
        <v>207</v>
      </c>
      <c r="N40" s="481"/>
      <c r="O40" s="490" t="s">
        <v>208</v>
      </c>
      <c r="P40" s="481"/>
      <c r="Q40" s="484">
        <f t="shared" si="0"/>
        <v>139516.47</v>
      </c>
      <c r="R40" s="484">
        <f t="shared" si="0"/>
        <v>139516.47</v>
      </c>
      <c r="S40" s="484">
        <f t="shared" si="0"/>
        <v>139516.47</v>
      </c>
      <c r="T40" s="485">
        <f t="shared" si="1"/>
        <v>418549.41000000003</v>
      </c>
    </row>
    <row r="41" spans="1:20" x14ac:dyDescent="0.3">
      <c r="A41" s="486" t="s">
        <v>453</v>
      </c>
      <c r="B41" s="487" t="s">
        <v>228</v>
      </c>
      <c r="C41" s="488" t="s">
        <v>206</v>
      </c>
      <c r="D41" s="481"/>
      <c r="E41" s="491">
        <v>18598.830000000002</v>
      </c>
      <c r="F41" s="492">
        <v>18598.830000000002</v>
      </c>
      <c r="G41" s="493">
        <v>18598.830000000002</v>
      </c>
      <c r="H41" s="494"/>
      <c r="I41" s="489">
        <v>39</v>
      </c>
      <c r="J41" s="487">
        <v>39</v>
      </c>
      <c r="K41" s="488">
        <v>39</v>
      </c>
      <c r="L41" s="481"/>
      <c r="M41" s="490" t="s">
        <v>207</v>
      </c>
      <c r="N41" s="481"/>
      <c r="O41" s="490" t="s">
        <v>208</v>
      </c>
      <c r="P41" s="481"/>
      <c r="Q41" s="484">
        <f t="shared" si="0"/>
        <v>725354.37000000011</v>
      </c>
      <c r="R41" s="484">
        <f t="shared" si="0"/>
        <v>725354.37000000011</v>
      </c>
      <c r="S41" s="484">
        <f t="shared" si="0"/>
        <v>725354.37000000011</v>
      </c>
      <c r="T41" s="485">
        <f t="shared" si="1"/>
        <v>2176063.1100000003</v>
      </c>
    </row>
    <row r="42" spans="1:20" x14ac:dyDescent="0.3">
      <c r="A42" s="486" t="s">
        <v>453</v>
      </c>
      <c r="B42" s="487" t="s">
        <v>229</v>
      </c>
      <c r="C42" s="488" t="s">
        <v>206</v>
      </c>
      <c r="D42" s="481"/>
      <c r="E42" s="491">
        <v>20098.259999999998</v>
      </c>
      <c r="F42" s="492">
        <v>20098.259999999998</v>
      </c>
      <c r="G42" s="493">
        <v>20098.259999999998</v>
      </c>
      <c r="H42" s="494"/>
      <c r="I42" s="489">
        <v>41</v>
      </c>
      <c r="J42" s="487">
        <v>41</v>
      </c>
      <c r="K42" s="488">
        <v>40</v>
      </c>
      <c r="L42" s="481"/>
      <c r="M42" s="490" t="s">
        <v>207</v>
      </c>
      <c r="N42" s="481"/>
      <c r="O42" s="490" t="s">
        <v>208</v>
      </c>
      <c r="P42" s="481"/>
      <c r="Q42" s="484">
        <f t="shared" si="0"/>
        <v>824028.65999999992</v>
      </c>
      <c r="R42" s="484">
        <f t="shared" si="0"/>
        <v>824028.65999999992</v>
      </c>
      <c r="S42" s="484">
        <f t="shared" si="0"/>
        <v>803930.39999999991</v>
      </c>
      <c r="T42" s="485">
        <f t="shared" si="1"/>
        <v>2451987.7199999997</v>
      </c>
    </row>
    <row r="43" spans="1:20" x14ac:dyDescent="0.3">
      <c r="A43" s="486" t="s">
        <v>453</v>
      </c>
      <c r="B43" s="487" t="s">
        <v>230</v>
      </c>
      <c r="C43" s="488" t="s">
        <v>206</v>
      </c>
      <c r="D43" s="481"/>
      <c r="E43" s="491">
        <v>21187.11</v>
      </c>
      <c r="F43" s="492">
        <v>21187.11</v>
      </c>
      <c r="G43" s="493">
        <v>21187.11</v>
      </c>
      <c r="H43" s="494"/>
      <c r="I43" s="489">
        <v>100</v>
      </c>
      <c r="J43" s="487">
        <v>99</v>
      </c>
      <c r="K43" s="488">
        <v>100</v>
      </c>
      <c r="L43" s="481"/>
      <c r="M43" s="490" t="s">
        <v>207</v>
      </c>
      <c r="N43" s="481"/>
      <c r="O43" s="490" t="s">
        <v>208</v>
      </c>
      <c r="P43" s="481"/>
      <c r="Q43" s="484">
        <f t="shared" si="0"/>
        <v>2118711</v>
      </c>
      <c r="R43" s="484">
        <f t="shared" si="0"/>
        <v>2097523.89</v>
      </c>
      <c r="S43" s="484">
        <f t="shared" si="0"/>
        <v>2118711</v>
      </c>
      <c r="T43" s="485">
        <f t="shared" si="1"/>
        <v>6334945.8900000006</v>
      </c>
    </row>
    <row r="44" spans="1:20" x14ac:dyDescent="0.3">
      <c r="A44" s="486" t="s">
        <v>453</v>
      </c>
      <c r="B44" s="487" t="s">
        <v>231</v>
      </c>
      <c r="C44" s="488" t="s">
        <v>206</v>
      </c>
      <c r="D44" s="481"/>
      <c r="E44" s="491">
        <v>23654.86</v>
      </c>
      <c r="F44" s="492">
        <v>23654.86</v>
      </c>
      <c r="G44" s="493">
        <v>23654.86</v>
      </c>
      <c r="H44" s="494"/>
      <c r="I44" s="489">
        <v>90</v>
      </c>
      <c r="J44" s="487">
        <v>91</v>
      </c>
      <c r="K44" s="488">
        <v>91</v>
      </c>
      <c r="L44" s="481"/>
      <c r="M44" s="490" t="s">
        <v>207</v>
      </c>
      <c r="N44" s="481"/>
      <c r="O44" s="490" t="s">
        <v>208</v>
      </c>
      <c r="P44" s="481"/>
      <c r="Q44" s="484">
        <f t="shared" si="0"/>
        <v>2128937.4</v>
      </c>
      <c r="R44" s="484">
        <f t="shared" si="0"/>
        <v>2152592.2600000002</v>
      </c>
      <c r="S44" s="484">
        <f t="shared" si="0"/>
        <v>2152592.2600000002</v>
      </c>
      <c r="T44" s="485">
        <f t="shared" si="1"/>
        <v>6434121.9199999999</v>
      </c>
    </row>
    <row r="45" spans="1:20" x14ac:dyDescent="0.3">
      <c r="A45" s="486" t="s">
        <v>453</v>
      </c>
      <c r="B45" s="487" t="s">
        <v>232</v>
      </c>
      <c r="C45" s="488" t="s">
        <v>206</v>
      </c>
      <c r="D45" s="481"/>
      <c r="E45" s="491">
        <v>7750.93</v>
      </c>
      <c r="F45" s="492">
        <v>7750.93</v>
      </c>
      <c r="G45" s="493">
        <v>7750.93</v>
      </c>
      <c r="H45" s="494"/>
      <c r="I45" s="489">
        <v>4</v>
      </c>
      <c r="J45" s="487">
        <v>4</v>
      </c>
      <c r="K45" s="488">
        <v>4</v>
      </c>
      <c r="L45" s="481"/>
      <c r="M45" s="490" t="s">
        <v>207</v>
      </c>
      <c r="N45" s="481"/>
      <c r="O45" s="490" t="s">
        <v>208</v>
      </c>
      <c r="P45" s="481"/>
      <c r="Q45" s="484">
        <f t="shared" si="0"/>
        <v>31003.72</v>
      </c>
      <c r="R45" s="484">
        <f t="shared" si="0"/>
        <v>31003.72</v>
      </c>
      <c r="S45" s="484">
        <f t="shared" si="0"/>
        <v>31003.72</v>
      </c>
      <c r="T45" s="485">
        <f t="shared" si="1"/>
        <v>93011.16</v>
      </c>
    </row>
    <row r="46" spans="1:20" x14ac:dyDescent="0.3">
      <c r="A46" s="486" t="s">
        <v>453</v>
      </c>
      <c r="B46" s="487" t="s">
        <v>233</v>
      </c>
      <c r="C46" s="488" t="s">
        <v>206</v>
      </c>
      <c r="D46" s="481"/>
      <c r="E46" s="491">
        <v>9299.39</v>
      </c>
      <c r="F46" s="492">
        <v>9299.39</v>
      </c>
      <c r="G46" s="493">
        <v>9299.39</v>
      </c>
      <c r="H46" s="494"/>
      <c r="I46" s="489">
        <v>7</v>
      </c>
      <c r="J46" s="487">
        <v>7</v>
      </c>
      <c r="K46" s="488">
        <v>7</v>
      </c>
      <c r="L46" s="481"/>
      <c r="M46" s="490" t="s">
        <v>207</v>
      </c>
      <c r="N46" s="481"/>
      <c r="O46" s="490" t="s">
        <v>208</v>
      </c>
      <c r="P46" s="481"/>
      <c r="Q46" s="484">
        <f t="shared" si="0"/>
        <v>65095.729999999996</v>
      </c>
      <c r="R46" s="484">
        <f t="shared" si="0"/>
        <v>65095.729999999996</v>
      </c>
      <c r="S46" s="484">
        <f t="shared" si="0"/>
        <v>65095.729999999996</v>
      </c>
      <c r="T46" s="485">
        <f t="shared" si="1"/>
        <v>195287.19</v>
      </c>
    </row>
    <row r="47" spans="1:20" x14ac:dyDescent="0.3">
      <c r="A47" s="486" t="s">
        <v>453</v>
      </c>
      <c r="B47" s="487" t="s">
        <v>234</v>
      </c>
      <c r="C47" s="488" t="s">
        <v>206</v>
      </c>
      <c r="D47" s="481"/>
      <c r="E47" s="491">
        <v>10049.15</v>
      </c>
      <c r="F47" s="492">
        <v>10049.15</v>
      </c>
      <c r="G47" s="493">
        <v>10049.15</v>
      </c>
      <c r="H47" s="494"/>
      <c r="I47" s="489">
        <v>12</v>
      </c>
      <c r="J47" s="487">
        <v>12</v>
      </c>
      <c r="K47" s="488">
        <v>12</v>
      </c>
      <c r="L47" s="481"/>
      <c r="M47" s="490" t="s">
        <v>207</v>
      </c>
      <c r="N47" s="481"/>
      <c r="O47" s="490" t="s">
        <v>208</v>
      </c>
      <c r="P47" s="481"/>
      <c r="Q47" s="484">
        <f t="shared" si="0"/>
        <v>120589.79999999999</v>
      </c>
      <c r="R47" s="484">
        <f t="shared" si="0"/>
        <v>120589.79999999999</v>
      </c>
      <c r="S47" s="484">
        <f t="shared" si="0"/>
        <v>120589.79999999999</v>
      </c>
      <c r="T47" s="485">
        <f t="shared" si="1"/>
        <v>361769.39999999997</v>
      </c>
    </row>
    <row r="48" spans="1:20" x14ac:dyDescent="0.3">
      <c r="A48" s="486" t="s">
        <v>453</v>
      </c>
      <c r="B48" s="487" t="s">
        <v>235</v>
      </c>
      <c r="C48" s="488" t="s">
        <v>206</v>
      </c>
      <c r="D48" s="481"/>
      <c r="E48" s="491">
        <v>10593.53</v>
      </c>
      <c r="F48" s="492">
        <v>10593.53</v>
      </c>
      <c r="G48" s="493">
        <v>10593.53</v>
      </c>
      <c r="H48" s="494"/>
      <c r="I48" s="489">
        <v>15</v>
      </c>
      <c r="J48" s="487">
        <v>15</v>
      </c>
      <c r="K48" s="488">
        <v>15</v>
      </c>
      <c r="L48" s="481"/>
      <c r="M48" s="490" t="s">
        <v>207</v>
      </c>
      <c r="N48" s="481"/>
      <c r="O48" s="490" t="s">
        <v>208</v>
      </c>
      <c r="P48" s="481"/>
      <c r="Q48" s="484">
        <f t="shared" si="0"/>
        <v>158902.95000000001</v>
      </c>
      <c r="R48" s="484">
        <f t="shared" si="0"/>
        <v>158902.95000000001</v>
      </c>
      <c r="S48" s="484">
        <f t="shared" si="0"/>
        <v>158902.95000000001</v>
      </c>
      <c r="T48" s="485">
        <f t="shared" si="1"/>
        <v>476708.85000000003</v>
      </c>
    </row>
    <row r="49" spans="1:20" x14ac:dyDescent="0.3">
      <c r="A49" s="486" t="s">
        <v>453</v>
      </c>
      <c r="B49" s="487" t="s">
        <v>236</v>
      </c>
      <c r="C49" s="488" t="s">
        <v>206</v>
      </c>
      <c r="D49" s="481"/>
      <c r="E49" s="491">
        <v>11827.43</v>
      </c>
      <c r="F49" s="492">
        <v>11827.43</v>
      </c>
      <c r="G49" s="493">
        <v>11827.43</v>
      </c>
      <c r="H49" s="494"/>
      <c r="I49" s="489">
        <v>6</v>
      </c>
      <c r="J49" s="487">
        <v>6</v>
      </c>
      <c r="K49" s="488">
        <v>6</v>
      </c>
      <c r="L49" s="481"/>
      <c r="M49" s="490" t="s">
        <v>207</v>
      </c>
      <c r="N49" s="481"/>
      <c r="O49" s="490" t="s">
        <v>208</v>
      </c>
      <c r="P49" s="481"/>
      <c r="Q49" s="484">
        <f t="shared" si="0"/>
        <v>70964.58</v>
      </c>
      <c r="R49" s="484">
        <f t="shared" si="0"/>
        <v>70964.58</v>
      </c>
      <c r="S49" s="484">
        <f t="shared" si="0"/>
        <v>70964.58</v>
      </c>
      <c r="T49" s="485">
        <f t="shared" si="1"/>
        <v>212893.74</v>
      </c>
    </row>
    <row r="50" spans="1:20" x14ac:dyDescent="0.3">
      <c r="A50" s="486" t="s">
        <v>453</v>
      </c>
      <c r="B50" s="487" t="s">
        <v>237</v>
      </c>
      <c r="C50" s="488" t="s">
        <v>206</v>
      </c>
      <c r="D50" s="481"/>
      <c r="E50" s="491">
        <v>23961.29</v>
      </c>
      <c r="F50" s="492">
        <v>23961.29</v>
      </c>
      <c r="G50" s="493">
        <v>23961.29</v>
      </c>
      <c r="H50" s="494"/>
      <c r="I50" s="489">
        <v>1</v>
      </c>
      <c r="J50" s="487">
        <v>1</v>
      </c>
      <c r="K50" s="488">
        <v>1</v>
      </c>
      <c r="L50" s="481"/>
      <c r="M50" s="490" t="s">
        <v>642</v>
      </c>
      <c r="N50" s="481"/>
      <c r="O50" s="490" t="s">
        <v>208</v>
      </c>
      <c r="P50" s="481"/>
      <c r="Q50" s="484">
        <f t="shared" si="0"/>
        <v>23961.29</v>
      </c>
      <c r="R50" s="484">
        <f t="shared" si="0"/>
        <v>23961.29</v>
      </c>
      <c r="S50" s="484">
        <f t="shared" si="0"/>
        <v>23961.29</v>
      </c>
      <c r="T50" s="485">
        <f t="shared" si="1"/>
        <v>71883.87</v>
      </c>
    </row>
    <row r="51" spans="1:20" x14ac:dyDescent="0.3">
      <c r="A51" s="486" t="s">
        <v>453</v>
      </c>
      <c r="B51" s="487" t="s">
        <v>238</v>
      </c>
      <c r="C51" s="488" t="s">
        <v>206</v>
      </c>
      <c r="D51" s="481"/>
      <c r="E51" s="491">
        <v>27742.35</v>
      </c>
      <c r="F51" s="492">
        <v>27742.35</v>
      </c>
      <c r="G51" s="493">
        <v>27742.35</v>
      </c>
      <c r="H51" s="494"/>
      <c r="I51" s="489">
        <v>22</v>
      </c>
      <c r="J51" s="487">
        <v>21</v>
      </c>
      <c r="K51" s="488">
        <v>21</v>
      </c>
      <c r="L51" s="481"/>
      <c r="M51" s="490" t="s">
        <v>642</v>
      </c>
      <c r="N51" s="481"/>
      <c r="O51" s="490" t="s">
        <v>208</v>
      </c>
      <c r="P51" s="481"/>
      <c r="Q51" s="484">
        <f t="shared" si="0"/>
        <v>610331.69999999995</v>
      </c>
      <c r="R51" s="484">
        <f t="shared" si="0"/>
        <v>582589.35</v>
      </c>
      <c r="S51" s="484">
        <f t="shared" si="0"/>
        <v>582589.35</v>
      </c>
      <c r="T51" s="485">
        <f t="shared" si="1"/>
        <v>1775510.4</v>
      </c>
    </row>
    <row r="52" spans="1:20" x14ac:dyDescent="0.3">
      <c r="A52" s="486" t="s">
        <v>453</v>
      </c>
      <c r="B52" s="487" t="s">
        <v>239</v>
      </c>
      <c r="C52" s="488" t="s">
        <v>206</v>
      </c>
      <c r="D52" s="481"/>
      <c r="E52" s="491">
        <v>32781.910000000003</v>
      </c>
      <c r="F52" s="492">
        <v>32781.910000000003</v>
      </c>
      <c r="G52" s="493">
        <v>32781.910000000003</v>
      </c>
      <c r="H52" s="494"/>
      <c r="I52" s="489">
        <v>24</v>
      </c>
      <c r="J52" s="487">
        <v>24</v>
      </c>
      <c r="K52" s="488">
        <v>24</v>
      </c>
      <c r="L52" s="481"/>
      <c r="M52" s="490" t="s">
        <v>642</v>
      </c>
      <c r="N52" s="481"/>
      <c r="O52" s="490" t="s">
        <v>208</v>
      </c>
      <c r="P52" s="481"/>
      <c r="Q52" s="484">
        <f t="shared" si="0"/>
        <v>786765.84000000008</v>
      </c>
      <c r="R52" s="484">
        <f t="shared" si="0"/>
        <v>786765.84000000008</v>
      </c>
      <c r="S52" s="484">
        <f t="shared" si="0"/>
        <v>786765.84000000008</v>
      </c>
      <c r="T52" s="485">
        <f t="shared" si="1"/>
        <v>2360297.5200000005</v>
      </c>
    </row>
    <row r="53" spans="1:20" x14ac:dyDescent="0.3">
      <c r="A53" s="486" t="s">
        <v>453</v>
      </c>
      <c r="B53" s="487" t="s">
        <v>240</v>
      </c>
      <c r="C53" s="488" t="s">
        <v>206</v>
      </c>
      <c r="D53" s="481"/>
      <c r="E53" s="491">
        <v>37826.99</v>
      </c>
      <c r="F53" s="492">
        <v>37826.99</v>
      </c>
      <c r="G53" s="493">
        <v>37826.99</v>
      </c>
      <c r="H53" s="494"/>
      <c r="I53" s="489">
        <v>92</v>
      </c>
      <c r="J53" s="487">
        <v>92</v>
      </c>
      <c r="K53" s="488">
        <v>93</v>
      </c>
      <c r="L53" s="481"/>
      <c r="M53" s="490" t="s">
        <v>642</v>
      </c>
      <c r="N53" s="481"/>
      <c r="O53" s="490" t="s">
        <v>208</v>
      </c>
      <c r="P53" s="481"/>
      <c r="Q53" s="484">
        <f t="shared" si="0"/>
        <v>3480083.0799999996</v>
      </c>
      <c r="R53" s="484">
        <f t="shared" si="0"/>
        <v>3480083.0799999996</v>
      </c>
      <c r="S53" s="484">
        <f t="shared" si="0"/>
        <v>3517910.07</v>
      </c>
      <c r="T53" s="485">
        <f t="shared" si="1"/>
        <v>10478076.229999999</v>
      </c>
    </row>
    <row r="54" spans="1:20" x14ac:dyDescent="0.3">
      <c r="A54" s="486" t="s">
        <v>453</v>
      </c>
      <c r="B54" s="487" t="s">
        <v>241</v>
      </c>
      <c r="C54" s="488" t="s">
        <v>206</v>
      </c>
      <c r="D54" s="481"/>
      <c r="E54" s="491">
        <v>13871.16</v>
      </c>
      <c r="F54" s="492">
        <v>13871.16</v>
      </c>
      <c r="G54" s="493">
        <v>13871.16</v>
      </c>
      <c r="H54" s="494"/>
      <c r="I54" s="489">
        <v>1</v>
      </c>
      <c r="J54" s="487">
        <v>1</v>
      </c>
      <c r="K54" s="488">
        <v>1</v>
      </c>
      <c r="L54" s="481"/>
      <c r="M54" s="490" t="s">
        <v>642</v>
      </c>
      <c r="N54" s="481"/>
      <c r="O54" s="490" t="s">
        <v>208</v>
      </c>
      <c r="P54" s="481"/>
      <c r="Q54" s="484">
        <f t="shared" si="0"/>
        <v>13871.16</v>
      </c>
      <c r="R54" s="484">
        <f t="shared" si="0"/>
        <v>13871.16</v>
      </c>
      <c r="S54" s="484">
        <f t="shared" si="0"/>
        <v>13871.16</v>
      </c>
      <c r="T54" s="485">
        <f t="shared" si="1"/>
        <v>41613.479999999996</v>
      </c>
    </row>
    <row r="55" spans="1:20" x14ac:dyDescent="0.3">
      <c r="A55" s="486" t="s">
        <v>453</v>
      </c>
      <c r="B55" s="487" t="s">
        <v>242</v>
      </c>
      <c r="C55" s="488" t="s">
        <v>206</v>
      </c>
      <c r="D55" s="481"/>
      <c r="E55" s="491">
        <v>15501.83</v>
      </c>
      <c r="F55" s="492">
        <v>15501.83</v>
      </c>
      <c r="G55" s="493">
        <v>15501.83</v>
      </c>
      <c r="H55" s="494"/>
      <c r="I55" s="489">
        <v>2</v>
      </c>
      <c r="J55" s="487">
        <v>2</v>
      </c>
      <c r="K55" s="488">
        <v>2</v>
      </c>
      <c r="L55" s="481"/>
      <c r="M55" s="490" t="s">
        <v>642</v>
      </c>
      <c r="N55" s="481"/>
      <c r="O55" s="490" t="s">
        <v>208</v>
      </c>
      <c r="P55" s="481"/>
      <c r="Q55" s="484">
        <f t="shared" si="0"/>
        <v>31003.66</v>
      </c>
      <c r="R55" s="484">
        <f t="shared" si="0"/>
        <v>31003.66</v>
      </c>
      <c r="S55" s="484">
        <f t="shared" si="0"/>
        <v>31003.66</v>
      </c>
      <c r="T55" s="485">
        <f t="shared" si="1"/>
        <v>93010.98</v>
      </c>
    </row>
    <row r="56" spans="1:20" x14ac:dyDescent="0.3">
      <c r="A56" s="486" t="s">
        <v>453</v>
      </c>
      <c r="B56" s="487" t="s">
        <v>243</v>
      </c>
      <c r="C56" s="488" t="s">
        <v>206</v>
      </c>
      <c r="D56" s="481"/>
      <c r="E56" s="491">
        <v>18598.830000000002</v>
      </c>
      <c r="F56" s="492">
        <v>18598.830000000002</v>
      </c>
      <c r="G56" s="493">
        <v>18598.830000000002</v>
      </c>
      <c r="H56" s="494"/>
      <c r="I56" s="489">
        <v>4</v>
      </c>
      <c r="J56" s="487">
        <v>4</v>
      </c>
      <c r="K56" s="488">
        <v>4</v>
      </c>
      <c r="L56" s="481"/>
      <c r="M56" s="490" t="s">
        <v>642</v>
      </c>
      <c r="N56" s="481"/>
      <c r="O56" s="490" t="s">
        <v>208</v>
      </c>
      <c r="P56" s="481"/>
      <c r="Q56" s="484">
        <f t="shared" si="0"/>
        <v>74395.320000000007</v>
      </c>
      <c r="R56" s="484">
        <f t="shared" si="0"/>
        <v>74395.320000000007</v>
      </c>
      <c r="S56" s="484">
        <f t="shared" si="0"/>
        <v>74395.320000000007</v>
      </c>
      <c r="T56" s="485">
        <f t="shared" si="1"/>
        <v>223185.96000000002</v>
      </c>
    </row>
    <row r="57" spans="1:20" x14ac:dyDescent="0.3">
      <c r="A57" s="486" t="s">
        <v>453</v>
      </c>
      <c r="B57" s="487" t="s">
        <v>244</v>
      </c>
      <c r="C57" s="488" t="s">
        <v>206</v>
      </c>
      <c r="D57" s="481"/>
      <c r="E57" s="491">
        <v>20098.259999999998</v>
      </c>
      <c r="F57" s="492">
        <v>20098.259999999998</v>
      </c>
      <c r="G57" s="493">
        <v>20098.259999999998</v>
      </c>
      <c r="H57" s="494"/>
      <c r="I57" s="489">
        <v>8</v>
      </c>
      <c r="J57" s="487">
        <v>8</v>
      </c>
      <c r="K57" s="488">
        <v>8</v>
      </c>
      <c r="L57" s="481"/>
      <c r="M57" s="490" t="s">
        <v>642</v>
      </c>
      <c r="N57" s="481"/>
      <c r="O57" s="490" t="s">
        <v>208</v>
      </c>
      <c r="P57" s="481"/>
      <c r="Q57" s="484">
        <f t="shared" si="0"/>
        <v>160786.07999999999</v>
      </c>
      <c r="R57" s="484">
        <f t="shared" si="0"/>
        <v>160786.07999999999</v>
      </c>
      <c r="S57" s="484">
        <f t="shared" si="0"/>
        <v>160786.07999999999</v>
      </c>
      <c r="T57" s="485">
        <f t="shared" si="1"/>
        <v>482358.24</v>
      </c>
    </row>
    <row r="58" spans="1:20" x14ac:dyDescent="0.3">
      <c r="A58" s="486" t="s">
        <v>453</v>
      </c>
      <c r="B58" s="487" t="s">
        <v>245</v>
      </c>
      <c r="C58" s="488" t="s">
        <v>206</v>
      </c>
      <c r="D58" s="481"/>
      <c r="E58" s="491">
        <v>21187.11</v>
      </c>
      <c r="F58" s="492">
        <v>21187.11</v>
      </c>
      <c r="G58" s="493">
        <v>21187.11</v>
      </c>
      <c r="H58" s="494"/>
      <c r="I58" s="489">
        <v>4</v>
      </c>
      <c r="J58" s="487">
        <v>4</v>
      </c>
      <c r="K58" s="488">
        <v>4</v>
      </c>
      <c r="L58" s="481"/>
      <c r="M58" s="490" t="s">
        <v>642</v>
      </c>
      <c r="N58" s="481"/>
      <c r="O58" s="490" t="s">
        <v>208</v>
      </c>
      <c r="P58" s="481"/>
      <c r="Q58" s="484">
        <f t="shared" si="0"/>
        <v>84748.44</v>
      </c>
      <c r="R58" s="484">
        <f t="shared" si="0"/>
        <v>84748.44</v>
      </c>
      <c r="S58" s="484">
        <f t="shared" si="0"/>
        <v>84748.44</v>
      </c>
      <c r="T58" s="485">
        <f t="shared" si="1"/>
        <v>254245.32</v>
      </c>
    </row>
    <row r="59" spans="1:20" x14ac:dyDescent="0.3">
      <c r="A59" s="486" t="s">
        <v>453</v>
      </c>
      <c r="B59" s="487" t="s">
        <v>246</v>
      </c>
      <c r="C59" s="488" t="s">
        <v>206</v>
      </c>
      <c r="D59" s="481"/>
      <c r="E59" s="491">
        <v>23654.86</v>
      </c>
      <c r="F59" s="492">
        <v>23654.86</v>
      </c>
      <c r="G59" s="493">
        <v>23654.86</v>
      </c>
      <c r="H59" s="494"/>
      <c r="I59" s="489">
        <v>19</v>
      </c>
      <c r="J59" s="487">
        <v>19</v>
      </c>
      <c r="K59" s="488">
        <v>19</v>
      </c>
      <c r="L59" s="481"/>
      <c r="M59" s="490" t="s">
        <v>642</v>
      </c>
      <c r="N59" s="481"/>
      <c r="O59" s="490" t="s">
        <v>208</v>
      </c>
      <c r="P59" s="481"/>
      <c r="Q59" s="484">
        <f t="shared" si="0"/>
        <v>449442.34</v>
      </c>
      <c r="R59" s="484">
        <f t="shared" si="0"/>
        <v>449442.34</v>
      </c>
      <c r="S59" s="484">
        <f t="shared" si="0"/>
        <v>449442.34</v>
      </c>
      <c r="T59" s="485">
        <f t="shared" si="1"/>
        <v>1348327.02</v>
      </c>
    </row>
    <row r="60" spans="1:20" x14ac:dyDescent="0.3">
      <c r="A60" s="478" t="s">
        <v>453</v>
      </c>
      <c r="B60" s="479" t="s">
        <v>368</v>
      </c>
      <c r="C60" s="480" t="s">
        <v>247</v>
      </c>
      <c r="D60" s="481"/>
      <c r="E60" s="484">
        <v>11668.66</v>
      </c>
      <c r="F60" s="495">
        <v>11668.66</v>
      </c>
      <c r="G60" s="485">
        <v>11668.66</v>
      </c>
      <c r="H60" s="494"/>
      <c r="I60" s="482">
        <v>1</v>
      </c>
      <c r="J60" s="479">
        <v>1</v>
      </c>
      <c r="K60" s="480">
        <v>1</v>
      </c>
      <c r="L60" s="481"/>
      <c r="M60" s="483" t="s">
        <v>248</v>
      </c>
      <c r="N60" s="481"/>
      <c r="O60" s="483" t="s">
        <v>208</v>
      </c>
      <c r="P60" s="481"/>
      <c r="Q60" s="484">
        <f t="shared" si="0"/>
        <v>11668.66</v>
      </c>
      <c r="R60" s="484">
        <f t="shared" si="0"/>
        <v>11668.66</v>
      </c>
      <c r="S60" s="484">
        <f t="shared" si="0"/>
        <v>11668.66</v>
      </c>
      <c r="T60" s="485">
        <f t="shared" si="1"/>
        <v>35005.979999999996</v>
      </c>
    </row>
    <row r="61" spans="1:20" x14ac:dyDescent="0.3">
      <c r="A61" s="486" t="s">
        <v>453</v>
      </c>
      <c r="B61" s="487" t="s">
        <v>249</v>
      </c>
      <c r="C61" s="488" t="s">
        <v>247</v>
      </c>
      <c r="D61" s="481"/>
      <c r="E61" s="491">
        <v>11668.66</v>
      </c>
      <c r="F61" s="492">
        <v>11668.66</v>
      </c>
      <c r="G61" s="493">
        <v>11668.66</v>
      </c>
      <c r="H61" s="494"/>
      <c r="I61" s="489">
        <v>2</v>
      </c>
      <c r="J61" s="487">
        <v>2</v>
      </c>
      <c r="K61" s="488">
        <v>2</v>
      </c>
      <c r="L61" s="481"/>
      <c r="M61" s="490" t="s">
        <v>248</v>
      </c>
      <c r="N61" s="481"/>
      <c r="O61" s="490" t="s">
        <v>208</v>
      </c>
      <c r="P61" s="481"/>
      <c r="Q61" s="484">
        <f t="shared" si="0"/>
        <v>23337.32</v>
      </c>
      <c r="R61" s="484">
        <f t="shared" si="0"/>
        <v>23337.32</v>
      </c>
      <c r="S61" s="484">
        <f t="shared" si="0"/>
        <v>23337.32</v>
      </c>
      <c r="T61" s="485">
        <f t="shared" si="1"/>
        <v>70011.959999999992</v>
      </c>
    </row>
    <row r="62" spans="1:20" x14ac:dyDescent="0.3">
      <c r="A62" s="486" t="s">
        <v>453</v>
      </c>
      <c r="B62" s="487" t="s">
        <v>250</v>
      </c>
      <c r="C62" s="488" t="s">
        <v>247</v>
      </c>
      <c r="D62" s="481"/>
      <c r="E62" s="491">
        <v>12389.88</v>
      </c>
      <c r="F62" s="492">
        <v>12389.88</v>
      </c>
      <c r="G62" s="493">
        <v>12389.88</v>
      </c>
      <c r="H62" s="494"/>
      <c r="I62" s="489">
        <v>1</v>
      </c>
      <c r="J62" s="487">
        <v>1</v>
      </c>
      <c r="K62" s="488">
        <v>1</v>
      </c>
      <c r="L62" s="481"/>
      <c r="M62" s="490" t="s">
        <v>248</v>
      </c>
      <c r="N62" s="481"/>
      <c r="O62" s="490" t="s">
        <v>208</v>
      </c>
      <c r="P62" s="481"/>
      <c r="Q62" s="484">
        <f t="shared" si="0"/>
        <v>12389.88</v>
      </c>
      <c r="R62" s="484">
        <f t="shared" si="0"/>
        <v>12389.88</v>
      </c>
      <c r="S62" s="484">
        <f t="shared" si="0"/>
        <v>12389.88</v>
      </c>
      <c r="T62" s="485">
        <f t="shared" si="1"/>
        <v>37169.64</v>
      </c>
    </row>
    <row r="63" spans="1:20" x14ac:dyDescent="0.3">
      <c r="A63" s="486" t="s">
        <v>453</v>
      </c>
      <c r="B63" s="487" t="s">
        <v>251</v>
      </c>
      <c r="C63" s="488" t="s">
        <v>247</v>
      </c>
      <c r="D63" s="481"/>
      <c r="E63" s="491">
        <v>13183.85</v>
      </c>
      <c r="F63" s="492">
        <v>13183.85</v>
      </c>
      <c r="G63" s="493">
        <v>13183.85</v>
      </c>
      <c r="H63" s="494"/>
      <c r="I63" s="489">
        <v>6</v>
      </c>
      <c r="J63" s="487">
        <v>6</v>
      </c>
      <c r="K63" s="488">
        <v>6</v>
      </c>
      <c r="L63" s="481"/>
      <c r="M63" s="490" t="s">
        <v>248</v>
      </c>
      <c r="N63" s="481"/>
      <c r="O63" s="490" t="s">
        <v>208</v>
      </c>
      <c r="P63" s="481"/>
      <c r="Q63" s="484">
        <f t="shared" si="0"/>
        <v>79103.100000000006</v>
      </c>
      <c r="R63" s="484">
        <f t="shared" si="0"/>
        <v>79103.100000000006</v>
      </c>
      <c r="S63" s="484">
        <f t="shared" si="0"/>
        <v>79103.100000000006</v>
      </c>
      <c r="T63" s="485">
        <f t="shared" si="1"/>
        <v>237309.30000000002</v>
      </c>
    </row>
    <row r="64" spans="1:20" x14ac:dyDescent="0.3">
      <c r="A64" s="486" t="s">
        <v>453</v>
      </c>
      <c r="B64" s="487" t="s">
        <v>252</v>
      </c>
      <c r="C64" s="488" t="s">
        <v>247</v>
      </c>
      <c r="D64" s="481"/>
      <c r="E64" s="491">
        <v>13183.85</v>
      </c>
      <c r="F64" s="492">
        <v>13183.85</v>
      </c>
      <c r="G64" s="493">
        <v>13183.85</v>
      </c>
      <c r="H64" s="494"/>
      <c r="I64" s="489">
        <v>1</v>
      </c>
      <c r="J64" s="487">
        <v>1</v>
      </c>
      <c r="K64" s="488">
        <v>1</v>
      </c>
      <c r="L64" s="481"/>
      <c r="M64" s="490" t="s">
        <v>248</v>
      </c>
      <c r="N64" s="481"/>
      <c r="O64" s="490" t="s">
        <v>208</v>
      </c>
      <c r="P64" s="481"/>
      <c r="Q64" s="484">
        <f t="shared" si="0"/>
        <v>13183.85</v>
      </c>
      <c r="R64" s="484">
        <f t="shared" si="0"/>
        <v>13183.85</v>
      </c>
      <c r="S64" s="484">
        <f t="shared" si="0"/>
        <v>13183.85</v>
      </c>
      <c r="T64" s="485">
        <f t="shared" si="1"/>
        <v>39551.550000000003</v>
      </c>
    </row>
    <row r="65" spans="1:20" x14ac:dyDescent="0.3">
      <c r="A65" s="486" t="s">
        <v>453</v>
      </c>
      <c r="B65" s="487" t="s">
        <v>253</v>
      </c>
      <c r="C65" s="488" t="s">
        <v>247</v>
      </c>
      <c r="D65" s="481"/>
      <c r="E65" s="491">
        <v>13183.85</v>
      </c>
      <c r="F65" s="492">
        <v>13183.85</v>
      </c>
      <c r="G65" s="493">
        <v>13183.85</v>
      </c>
      <c r="H65" s="494"/>
      <c r="I65" s="489">
        <v>1</v>
      </c>
      <c r="J65" s="487">
        <v>1</v>
      </c>
      <c r="K65" s="488">
        <v>1</v>
      </c>
      <c r="L65" s="481"/>
      <c r="M65" s="490" t="s">
        <v>248</v>
      </c>
      <c r="N65" s="481"/>
      <c r="O65" s="490" t="s">
        <v>208</v>
      </c>
      <c r="P65" s="481"/>
      <c r="Q65" s="484">
        <f t="shared" si="0"/>
        <v>13183.85</v>
      </c>
      <c r="R65" s="484">
        <f t="shared" si="0"/>
        <v>13183.85</v>
      </c>
      <c r="S65" s="484">
        <f t="shared" si="0"/>
        <v>13183.85</v>
      </c>
      <c r="T65" s="485">
        <f t="shared" si="1"/>
        <v>39551.550000000003</v>
      </c>
    </row>
    <row r="66" spans="1:20" x14ac:dyDescent="0.3">
      <c r="A66" s="486" t="s">
        <v>453</v>
      </c>
      <c r="B66" s="487" t="s">
        <v>254</v>
      </c>
      <c r="C66" s="488" t="s">
        <v>247</v>
      </c>
      <c r="D66" s="481"/>
      <c r="E66" s="491">
        <v>13183.85</v>
      </c>
      <c r="F66" s="492">
        <v>13183.85</v>
      </c>
      <c r="G66" s="493">
        <v>13183.85</v>
      </c>
      <c r="H66" s="494"/>
      <c r="I66" s="489">
        <v>1</v>
      </c>
      <c r="J66" s="487">
        <v>1</v>
      </c>
      <c r="K66" s="488">
        <v>1</v>
      </c>
      <c r="L66" s="481"/>
      <c r="M66" s="490" t="s">
        <v>248</v>
      </c>
      <c r="N66" s="481"/>
      <c r="O66" s="490" t="s">
        <v>208</v>
      </c>
      <c r="P66" s="481"/>
      <c r="Q66" s="484">
        <f t="shared" si="0"/>
        <v>13183.85</v>
      </c>
      <c r="R66" s="484">
        <f t="shared" si="0"/>
        <v>13183.85</v>
      </c>
      <c r="S66" s="484">
        <f t="shared" si="0"/>
        <v>13183.85</v>
      </c>
      <c r="T66" s="485">
        <f t="shared" si="1"/>
        <v>39551.550000000003</v>
      </c>
    </row>
    <row r="67" spans="1:20" x14ac:dyDescent="0.3">
      <c r="A67" s="486" t="s">
        <v>453</v>
      </c>
      <c r="B67" s="487" t="s">
        <v>255</v>
      </c>
      <c r="C67" s="488" t="s">
        <v>247</v>
      </c>
      <c r="D67" s="481"/>
      <c r="E67" s="491">
        <v>13752.71</v>
      </c>
      <c r="F67" s="492">
        <v>13752.71</v>
      </c>
      <c r="G67" s="493">
        <v>13752.71</v>
      </c>
      <c r="H67" s="494"/>
      <c r="I67" s="489">
        <v>20</v>
      </c>
      <c r="J67" s="487">
        <v>16</v>
      </c>
      <c r="K67" s="488">
        <v>16</v>
      </c>
      <c r="L67" s="481"/>
      <c r="M67" s="490" t="s">
        <v>248</v>
      </c>
      <c r="N67" s="481"/>
      <c r="O67" s="490" t="s">
        <v>208</v>
      </c>
      <c r="P67" s="481"/>
      <c r="Q67" s="484">
        <f t="shared" si="0"/>
        <v>275054.19999999995</v>
      </c>
      <c r="R67" s="484">
        <f t="shared" si="0"/>
        <v>220043.36</v>
      </c>
      <c r="S67" s="484">
        <f t="shared" si="0"/>
        <v>220043.36</v>
      </c>
      <c r="T67" s="485">
        <f t="shared" si="1"/>
        <v>715140.91999999993</v>
      </c>
    </row>
    <row r="68" spans="1:20" x14ac:dyDescent="0.3">
      <c r="A68" s="486" t="s">
        <v>453</v>
      </c>
      <c r="B68" s="487" t="s">
        <v>256</v>
      </c>
      <c r="C68" s="488" t="s">
        <v>247</v>
      </c>
      <c r="D68" s="481"/>
      <c r="E68" s="491">
        <v>14635.91</v>
      </c>
      <c r="F68" s="492">
        <v>14635.91</v>
      </c>
      <c r="G68" s="493">
        <v>14635.91</v>
      </c>
      <c r="H68" s="494"/>
      <c r="I68" s="489">
        <v>30</v>
      </c>
      <c r="J68" s="487">
        <v>32</v>
      </c>
      <c r="K68" s="488">
        <v>31</v>
      </c>
      <c r="L68" s="481"/>
      <c r="M68" s="490" t="s">
        <v>248</v>
      </c>
      <c r="N68" s="481"/>
      <c r="O68" s="490" t="s">
        <v>208</v>
      </c>
      <c r="P68" s="481"/>
      <c r="Q68" s="484">
        <f t="shared" si="0"/>
        <v>439077.3</v>
      </c>
      <c r="R68" s="484">
        <f t="shared" si="0"/>
        <v>468349.12</v>
      </c>
      <c r="S68" s="484">
        <f t="shared" si="0"/>
        <v>453713.21</v>
      </c>
      <c r="T68" s="485">
        <f t="shared" si="1"/>
        <v>1361139.63</v>
      </c>
    </row>
    <row r="69" spans="1:20" x14ac:dyDescent="0.3">
      <c r="A69" s="486" t="s">
        <v>453</v>
      </c>
      <c r="B69" s="487" t="s">
        <v>431</v>
      </c>
      <c r="C69" s="488" t="s">
        <v>247</v>
      </c>
      <c r="D69" s="481"/>
      <c r="E69" s="491">
        <v>14635.91</v>
      </c>
      <c r="F69" s="492">
        <v>14635.91</v>
      </c>
      <c r="G69" s="493">
        <v>14635.91</v>
      </c>
      <c r="H69" s="494"/>
      <c r="I69" s="489">
        <v>1</v>
      </c>
      <c r="J69" s="487">
        <v>1</v>
      </c>
      <c r="K69" s="488">
        <v>1</v>
      </c>
      <c r="L69" s="481"/>
      <c r="M69" s="490" t="s">
        <v>248</v>
      </c>
      <c r="N69" s="481"/>
      <c r="O69" s="490" t="s">
        <v>208</v>
      </c>
      <c r="P69" s="481"/>
      <c r="Q69" s="484">
        <f t="shared" si="0"/>
        <v>14635.91</v>
      </c>
      <c r="R69" s="484">
        <f t="shared" si="0"/>
        <v>14635.91</v>
      </c>
      <c r="S69" s="484">
        <f t="shared" si="0"/>
        <v>14635.91</v>
      </c>
      <c r="T69" s="485">
        <f t="shared" si="1"/>
        <v>43907.729999999996</v>
      </c>
    </row>
    <row r="70" spans="1:20" x14ac:dyDescent="0.3">
      <c r="A70" s="486" t="s">
        <v>453</v>
      </c>
      <c r="B70" s="487" t="s">
        <v>257</v>
      </c>
      <c r="C70" s="488" t="s">
        <v>247</v>
      </c>
      <c r="D70" s="481"/>
      <c r="E70" s="491">
        <v>13752.71</v>
      </c>
      <c r="F70" s="492">
        <v>13752.71</v>
      </c>
      <c r="G70" s="493">
        <v>13752.71</v>
      </c>
      <c r="H70" s="494"/>
      <c r="I70" s="489">
        <v>2</v>
      </c>
      <c r="J70" s="487">
        <v>2</v>
      </c>
      <c r="K70" s="488">
        <v>2</v>
      </c>
      <c r="L70" s="481"/>
      <c r="M70" s="490" t="s">
        <v>248</v>
      </c>
      <c r="N70" s="481"/>
      <c r="O70" s="490" t="s">
        <v>208</v>
      </c>
      <c r="P70" s="481"/>
      <c r="Q70" s="484">
        <f t="shared" si="0"/>
        <v>27505.42</v>
      </c>
      <c r="R70" s="484">
        <f t="shared" si="0"/>
        <v>27505.42</v>
      </c>
      <c r="S70" s="484">
        <f t="shared" si="0"/>
        <v>27505.42</v>
      </c>
      <c r="T70" s="485">
        <f t="shared" si="1"/>
        <v>82516.259999999995</v>
      </c>
    </row>
    <row r="71" spans="1:20" x14ac:dyDescent="0.3">
      <c r="A71" s="486" t="s">
        <v>453</v>
      </c>
      <c r="B71" s="487" t="s">
        <v>259</v>
      </c>
      <c r="C71" s="488" t="s">
        <v>247</v>
      </c>
      <c r="D71" s="481"/>
      <c r="E71" s="491">
        <v>14635.91</v>
      </c>
      <c r="F71" s="492">
        <v>14635.91</v>
      </c>
      <c r="G71" s="493">
        <v>14635.91</v>
      </c>
      <c r="H71" s="494"/>
      <c r="I71" s="489">
        <v>1</v>
      </c>
      <c r="J71" s="487">
        <v>1</v>
      </c>
      <c r="K71" s="488">
        <v>1</v>
      </c>
      <c r="L71" s="481"/>
      <c r="M71" s="490" t="s">
        <v>248</v>
      </c>
      <c r="N71" s="481"/>
      <c r="O71" s="490" t="s">
        <v>208</v>
      </c>
      <c r="P71" s="481"/>
      <c r="Q71" s="484">
        <f t="shared" si="0"/>
        <v>14635.91</v>
      </c>
      <c r="R71" s="484">
        <f t="shared" si="0"/>
        <v>14635.91</v>
      </c>
      <c r="S71" s="484">
        <f t="shared" si="0"/>
        <v>14635.91</v>
      </c>
      <c r="T71" s="485">
        <f t="shared" si="1"/>
        <v>43907.729999999996</v>
      </c>
    </row>
    <row r="72" spans="1:20" x14ac:dyDescent="0.3">
      <c r="A72" s="486" t="s">
        <v>453</v>
      </c>
      <c r="B72" s="487" t="s">
        <v>261</v>
      </c>
      <c r="C72" s="488" t="s">
        <v>247</v>
      </c>
      <c r="D72" s="481"/>
      <c r="E72" s="491">
        <v>15265.44</v>
      </c>
      <c r="F72" s="492">
        <v>15265.44</v>
      </c>
      <c r="G72" s="493">
        <v>15265.44</v>
      </c>
      <c r="H72" s="494"/>
      <c r="I72" s="489">
        <v>25</v>
      </c>
      <c r="J72" s="487">
        <v>28</v>
      </c>
      <c r="K72" s="488">
        <v>26</v>
      </c>
      <c r="L72" s="481"/>
      <c r="M72" s="490" t="s">
        <v>248</v>
      </c>
      <c r="N72" s="481"/>
      <c r="O72" s="490" t="s">
        <v>208</v>
      </c>
      <c r="P72" s="481"/>
      <c r="Q72" s="484">
        <f t="shared" si="0"/>
        <v>381636</v>
      </c>
      <c r="R72" s="484">
        <f t="shared" si="0"/>
        <v>427432.32</v>
      </c>
      <c r="S72" s="484">
        <f t="shared" si="0"/>
        <v>396901.44</v>
      </c>
      <c r="T72" s="485">
        <f t="shared" si="1"/>
        <v>1205969.76</v>
      </c>
    </row>
    <row r="73" spans="1:20" x14ac:dyDescent="0.3">
      <c r="A73" s="486" t="s">
        <v>453</v>
      </c>
      <c r="B73" s="487" t="s">
        <v>262</v>
      </c>
      <c r="C73" s="488" t="s">
        <v>247</v>
      </c>
      <c r="D73" s="481"/>
      <c r="E73" s="491">
        <v>16245.72</v>
      </c>
      <c r="F73" s="492">
        <v>16245.72</v>
      </c>
      <c r="G73" s="493">
        <v>16245.72</v>
      </c>
      <c r="H73" s="494"/>
      <c r="I73" s="489">
        <v>36</v>
      </c>
      <c r="J73" s="487">
        <v>35</v>
      </c>
      <c r="K73" s="488">
        <v>35</v>
      </c>
      <c r="L73" s="481"/>
      <c r="M73" s="490" t="s">
        <v>248</v>
      </c>
      <c r="N73" s="481"/>
      <c r="O73" s="490" t="s">
        <v>208</v>
      </c>
      <c r="P73" s="481"/>
      <c r="Q73" s="484">
        <f t="shared" ref="Q73:S136" si="2">E73*I73</f>
        <v>584845.91999999993</v>
      </c>
      <c r="R73" s="484">
        <f t="shared" si="2"/>
        <v>568600.19999999995</v>
      </c>
      <c r="S73" s="484">
        <f t="shared" si="2"/>
        <v>568600.19999999995</v>
      </c>
      <c r="T73" s="485">
        <f t="shared" si="1"/>
        <v>1722046.3199999998</v>
      </c>
    </row>
    <row r="74" spans="1:20" x14ac:dyDescent="0.3">
      <c r="A74" s="486" t="s">
        <v>453</v>
      </c>
      <c r="B74" s="487" t="s">
        <v>263</v>
      </c>
      <c r="C74" s="488" t="s">
        <v>247</v>
      </c>
      <c r="D74" s="481"/>
      <c r="E74" s="491">
        <v>16245.72</v>
      </c>
      <c r="F74" s="492">
        <v>16245.72</v>
      </c>
      <c r="G74" s="493">
        <v>16245.72</v>
      </c>
      <c r="H74" s="494"/>
      <c r="I74" s="489">
        <v>2</v>
      </c>
      <c r="J74" s="487">
        <v>1</v>
      </c>
      <c r="K74" s="488">
        <v>1</v>
      </c>
      <c r="L74" s="481"/>
      <c r="M74" s="490" t="s">
        <v>248</v>
      </c>
      <c r="N74" s="481"/>
      <c r="O74" s="490" t="s">
        <v>208</v>
      </c>
      <c r="P74" s="481"/>
      <c r="Q74" s="484">
        <f t="shared" si="2"/>
        <v>32491.439999999999</v>
      </c>
      <c r="R74" s="484">
        <f t="shared" si="2"/>
        <v>16245.72</v>
      </c>
      <c r="S74" s="484">
        <f t="shared" si="2"/>
        <v>16245.72</v>
      </c>
      <c r="T74" s="485">
        <f t="shared" ref="T74:T137" si="3">Q74+R74+S74</f>
        <v>64982.879999999997</v>
      </c>
    </row>
    <row r="75" spans="1:20" x14ac:dyDescent="0.3">
      <c r="A75" s="486" t="s">
        <v>453</v>
      </c>
      <c r="B75" s="487" t="s">
        <v>643</v>
      </c>
      <c r="C75" s="488" t="s">
        <v>247</v>
      </c>
      <c r="D75" s="481"/>
      <c r="E75" s="491">
        <v>15265.44</v>
      </c>
      <c r="F75" s="492">
        <v>15265.44</v>
      </c>
      <c r="G75" s="493">
        <v>15265.44</v>
      </c>
      <c r="H75" s="494"/>
      <c r="I75" s="489">
        <v>0</v>
      </c>
      <c r="J75" s="487">
        <v>0</v>
      </c>
      <c r="K75" s="488">
        <v>1</v>
      </c>
      <c r="L75" s="481"/>
      <c r="M75" s="490" t="s">
        <v>248</v>
      </c>
      <c r="N75" s="481"/>
      <c r="O75" s="490" t="s">
        <v>208</v>
      </c>
      <c r="P75" s="481"/>
      <c r="Q75" s="484">
        <f t="shared" si="2"/>
        <v>0</v>
      </c>
      <c r="R75" s="484">
        <f t="shared" si="2"/>
        <v>0</v>
      </c>
      <c r="S75" s="484">
        <f t="shared" si="2"/>
        <v>15265.44</v>
      </c>
      <c r="T75" s="485">
        <f t="shared" si="3"/>
        <v>15265.44</v>
      </c>
    </row>
    <row r="76" spans="1:20" x14ac:dyDescent="0.3">
      <c r="A76" s="486" t="s">
        <v>453</v>
      </c>
      <c r="B76" s="487" t="s">
        <v>264</v>
      </c>
      <c r="C76" s="488" t="s">
        <v>247</v>
      </c>
      <c r="D76" s="481"/>
      <c r="E76" s="491">
        <v>16245.72</v>
      </c>
      <c r="F76" s="492">
        <v>16245.72</v>
      </c>
      <c r="G76" s="493">
        <v>16245.72</v>
      </c>
      <c r="H76" s="494"/>
      <c r="I76" s="489">
        <v>1</v>
      </c>
      <c r="J76" s="487">
        <v>1</v>
      </c>
      <c r="K76" s="488">
        <v>1</v>
      </c>
      <c r="L76" s="481"/>
      <c r="M76" s="490" t="s">
        <v>248</v>
      </c>
      <c r="N76" s="481"/>
      <c r="O76" s="490" t="s">
        <v>208</v>
      </c>
      <c r="P76" s="481"/>
      <c r="Q76" s="484">
        <f t="shared" si="2"/>
        <v>16245.72</v>
      </c>
      <c r="R76" s="484">
        <f t="shared" si="2"/>
        <v>16245.72</v>
      </c>
      <c r="S76" s="484">
        <f t="shared" si="2"/>
        <v>16245.72</v>
      </c>
      <c r="T76" s="485">
        <f t="shared" si="3"/>
        <v>48737.159999999996</v>
      </c>
    </row>
    <row r="77" spans="1:20" x14ac:dyDescent="0.3">
      <c r="A77" s="486" t="s">
        <v>453</v>
      </c>
      <c r="B77" s="487" t="s">
        <v>265</v>
      </c>
      <c r="C77" s="488" t="s">
        <v>247</v>
      </c>
      <c r="D77" s="481"/>
      <c r="E77" s="491">
        <v>16791.87</v>
      </c>
      <c r="F77" s="492">
        <v>16791.87</v>
      </c>
      <c r="G77" s="493">
        <v>16791.87</v>
      </c>
      <c r="H77" s="494"/>
      <c r="I77" s="489">
        <v>2</v>
      </c>
      <c r="J77" s="487">
        <v>2</v>
      </c>
      <c r="K77" s="488">
        <v>2</v>
      </c>
      <c r="L77" s="481"/>
      <c r="M77" s="490" t="s">
        <v>248</v>
      </c>
      <c r="N77" s="481"/>
      <c r="O77" s="490" t="s">
        <v>208</v>
      </c>
      <c r="P77" s="481"/>
      <c r="Q77" s="484">
        <f t="shared" si="2"/>
        <v>33583.74</v>
      </c>
      <c r="R77" s="484">
        <f t="shared" si="2"/>
        <v>33583.74</v>
      </c>
      <c r="S77" s="484">
        <f t="shared" si="2"/>
        <v>33583.74</v>
      </c>
      <c r="T77" s="485">
        <f t="shared" si="3"/>
        <v>100751.22</v>
      </c>
    </row>
    <row r="78" spans="1:20" x14ac:dyDescent="0.3">
      <c r="A78" s="486" t="s">
        <v>453</v>
      </c>
      <c r="B78" s="487" t="s">
        <v>266</v>
      </c>
      <c r="C78" s="488" t="s">
        <v>247</v>
      </c>
      <c r="D78" s="481"/>
      <c r="E78" s="491">
        <v>17707.75</v>
      </c>
      <c r="F78" s="492">
        <v>17707.75</v>
      </c>
      <c r="G78" s="493">
        <v>17707.75</v>
      </c>
      <c r="H78" s="494"/>
      <c r="I78" s="489">
        <v>29</v>
      </c>
      <c r="J78" s="487">
        <v>29</v>
      </c>
      <c r="K78" s="488">
        <v>29</v>
      </c>
      <c r="L78" s="481"/>
      <c r="M78" s="490" t="s">
        <v>248</v>
      </c>
      <c r="N78" s="481"/>
      <c r="O78" s="490" t="s">
        <v>208</v>
      </c>
      <c r="P78" s="481"/>
      <c r="Q78" s="484">
        <f t="shared" si="2"/>
        <v>513524.75</v>
      </c>
      <c r="R78" s="484">
        <f t="shared" si="2"/>
        <v>513524.75</v>
      </c>
      <c r="S78" s="484">
        <f t="shared" si="2"/>
        <v>513524.75</v>
      </c>
      <c r="T78" s="485">
        <f t="shared" si="3"/>
        <v>1540574.25</v>
      </c>
    </row>
    <row r="79" spans="1:20" x14ac:dyDescent="0.3">
      <c r="A79" s="486" t="s">
        <v>453</v>
      </c>
      <c r="B79" s="487" t="s">
        <v>267</v>
      </c>
      <c r="C79" s="488" t="s">
        <v>247</v>
      </c>
      <c r="D79" s="481"/>
      <c r="E79" s="491">
        <v>16791.87</v>
      </c>
      <c r="F79" s="492">
        <v>16791.87</v>
      </c>
      <c r="G79" s="493">
        <v>16791.87</v>
      </c>
      <c r="H79" s="494"/>
      <c r="I79" s="489">
        <v>17</v>
      </c>
      <c r="J79" s="487">
        <v>17</v>
      </c>
      <c r="K79" s="488">
        <v>19</v>
      </c>
      <c r="L79" s="481"/>
      <c r="M79" s="490" t="s">
        <v>248</v>
      </c>
      <c r="N79" s="481"/>
      <c r="O79" s="490" t="s">
        <v>208</v>
      </c>
      <c r="P79" s="481"/>
      <c r="Q79" s="484">
        <f t="shared" si="2"/>
        <v>285461.78999999998</v>
      </c>
      <c r="R79" s="484">
        <f t="shared" si="2"/>
        <v>285461.78999999998</v>
      </c>
      <c r="S79" s="484">
        <f t="shared" si="2"/>
        <v>319045.52999999997</v>
      </c>
      <c r="T79" s="485">
        <f t="shared" si="3"/>
        <v>889969.10999999987</v>
      </c>
    </row>
    <row r="80" spans="1:20" x14ac:dyDescent="0.3">
      <c r="A80" s="486" t="s">
        <v>453</v>
      </c>
      <c r="B80" s="487" t="s">
        <v>268</v>
      </c>
      <c r="C80" s="488" t="s">
        <v>247</v>
      </c>
      <c r="D80" s="481"/>
      <c r="E80" s="491">
        <v>17707.75</v>
      </c>
      <c r="F80" s="492">
        <v>17707.75</v>
      </c>
      <c r="G80" s="493">
        <v>17707.75</v>
      </c>
      <c r="H80" s="494"/>
      <c r="I80" s="489">
        <v>180</v>
      </c>
      <c r="J80" s="487">
        <v>180</v>
      </c>
      <c r="K80" s="488">
        <v>179</v>
      </c>
      <c r="L80" s="481"/>
      <c r="M80" s="490" t="s">
        <v>248</v>
      </c>
      <c r="N80" s="481"/>
      <c r="O80" s="490" t="s">
        <v>208</v>
      </c>
      <c r="P80" s="481"/>
      <c r="Q80" s="484">
        <f t="shared" si="2"/>
        <v>3187395</v>
      </c>
      <c r="R80" s="484">
        <f t="shared" si="2"/>
        <v>3187395</v>
      </c>
      <c r="S80" s="484">
        <f t="shared" si="2"/>
        <v>3169687.25</v>
      </c>
      <c r="T80" s="485">
        <f t="shared" si="3"/>
        <v>9544477.25</v>
      </c>
    </row>
    <row r="81" spans="1:20" x14ac:dyDescent="0.3">
      <c r="A81" s="486" t="s">
        <v>453</v>
      </c>
      <c r="B81" s="487" t="s">
        <v>269</v>
      </c>
      <c r="C81" s="488" t="s">
        <v>270</v>
      </c>
      <c r="D81" s="481"/>
      <c r="E81" s="491">
        <v>10523.52</v>
      </c>
      <c r="F81" s="492">
        <v>10523.52</v>
      </c>
      <c r="G81" s="493">
        <v>10523.52</v>
      </c>
      <c r="H81" s="494"/>
      <c r="I81" s="489">
        <v>3</v>
      </c>
      <c r="J81" s="487">
        <v>3</v>
      </c>
      <c r="K81" s="488">
        <v>3</v>
      </c>
      <c r="L81" s="481"/>
      <c r="M81" s="490" t="s">
        <v>248</v>
      </c>
      <c r="N81" s="481"/>
      <c r="O81" s="490" t="s">
        <v>208</v>
      </c>
      <c r="P81" s="481"/>
      <c r="Q81" s="484">
        <f t="shared" si="2"/>
        <v>31570.560000000001</v>
      </c>
      <c r="R81" s="484">
        <f t="shared" si="2"/>
        <v>31570.560000000001</v>
      </c>
      <c r="S81" s="484">
        <f t="shared" si="2"/>
        <v>31570.560000000001</v>
      </c>
      <c r="T81" s="485">
        <f t="shared" si="3"/>
        <v>94711.680000000008</v>
      </c>
    </row>
    <row r="82" spans="1:20" x14ac:dyDescent="0.3">
      <c r="A82" s="486" t="s">
        <v>453</v>
      </c>
      <c r="B82" s="487" t="s">
        <v>433</v>
      </c>
      <c r="C82" s="488" t="s">
        <v>270</v>
      </c>
      <c r="D82" s="481"/>
      <c r="E82" s="491">
        <v>10523.53</v>
      </c>
      <c r="F82" s="492">
        <v>10523.53</v>
      </c>
      <c r="G82" s="493">
        <v>10523.53</v>
      </c>
      <c r="H82" s="494"/>
      <c r="I82" s="489">
        <v>1</v>
      </c>
      <c r="J82" s="487">
        <v>1</v>
      </c>
      <c r="K82" s="488">
        <v>1</v>
      </c>
      <c r="L82" s="481"/>
      <c r="M82" s="490" t="s">
        <v>248</v>
      </c>
      <c r="N82" s="481"/>
      <c r="O82" s="490" t="s">
        <v>208</v>
      </c>
      <c r="P82" s="481"/>
      <c r="Q82" s="484">
        <f t="shared" si="2"/>
        <v>10523.53</v>
      </c>
      <c r="R82" s="484">
        <f t="shared" si="2"/>
        <v>10523.53</v>
      </c>
      <c r="S82" s="484">
        <f t="shared" si="2"/>
        <v>10523.53</v>
      </c>
      <c r="T82" s="485">
        <f t="shared" si="3"/>
        <v>31570.590000000004</v>
      </c>
    </row>
    <row r="83" spans="1:20" x14ac:dyDescent="0.3">
      <c r="A83" s="486" t="s">
        <v>453</v>
      </c>
      <c r="B83" s="487" t="s">
        <v>271</v>
      </c>
      <c r="C83" s="488" t="s">
        <v>270</v>
      </c>
      <c r="D83" s="481"/>
      <c r="E83" s="491">
        <v>10523.53</v>
      </c>
      <c r="F83" s="492">
        <v>10523.53</v>
      </c>
      <c r="G83" s="493">
        <v>10523.53</v>
      </c>
      <c r="H83" s="494"/>
      <c r="I83" s="489">
        <v>6</v>
      </c>
      <c r="J83" s="487">
        <v>7</v>
      </c>
      <c r="K83" s="488">
        <v>7</v>
      </c>
      <c r="L83" s="481"/>
      <c r="M83" s="490" t="s">
        <v>248</v>
      </c>
      <c r="N83" s="481"/>
      <c r="O83" s="490" t="s">
        <v>208</v>
      </c>
      <c r="P83" s="481"/>
      <c r="Q83" s="484">
        <f t="shared" si="2"/>
        <v>63141.180000000008</v>
      </c>
      <c r="R83" s="484">
        <f t="shared" si="2"/>
        <v>73664.710000000006</v>
      </c>
      <c r="S83" s="484">
        <f t="shared" si="2"/>
        <v>73664.710000000006</v>
      </c>
      <c r="T83" s="485">
        <f t="shared" si="3"/>
        <v>210470.60000000003</v>
      </c>
    </row>
    <row r="84" spans="1:20" x14ac:dyDescent="0.3">
      <c r="A84" s="486" t="s">
        <v>453</v>
      </c>
      <c r="B84" s="487" t="s">
        <v>271</v>
      </c>
      <c r="C84" s="488" t="s">
        <v>270</v>
      </c>
      <c r="D84" s="481"/>
      <c r="E84" s="491">
        <v>10801.07</v>
      </c>
      <c r="F84" s="492">
        <v>10801.07</v>
      </c>
      <c r="G84" s="493">
        <v>10801.07</v>
      </c>
      <c r="H84" s="494"/>
      <c r="I84" s="489">
        <v>1</v>
      </c>
      <c r="J84" s="487">
        <v>1</v>
      </c>
      <c r="K84" s="488">
        <v>1</v>
      </c>
      <c r="L84" s="481"/>
      <c r="M84" s="490" t="s">
        <v>248</v>
      </c>
      <c r="N84" s="481"/>
      <c r="O84" s="490" t="s">
        <v>208</v>
      </c>
      <c r="P84" s="481"/>
      <c r="Q84" s="484">
        <f t="shared" si="2"/>
        <v>10801.07</v>
      </c>
      <c r="R84" s="484">
        <f t="shared" si="2"/>
        <v>10801.07</v>
      </c>
      <c r="S84" s="484">
        <f t="shared" si="2"/>
        <v>10801.07</v>
      </c>
      <c r="T84" s="485">
        <f t="shared" si="3"/>
        <v>32403.21</v>
      </c>
    </row>
    <row r="85" spans="1:20" x14ac:dyDescent="0.3">
      <c r="A85" s="486" t="s">
        <v>453</v>
      </c>
      <c r="B85" s="487" t="s">
        <v>272</v>
      </c>
      <c r="C85" s="488" t="s">
        <v>270</v>
      </c>
      <c r="D85" s="481"/>
      <c r="E85" s="491">
        <v>8026.52</v>
      </c>
      <c r="F85" s="492">
        <v>8026.52</v>
      </c>
      <c r="G85" s="493">
        <v>8026.52</v>
      </c>
      <c r="H85" s="494"/>
      <c r="I85" s="489">
        <v>28</v>
      </c>
      <c r="J85" s="487">
        <v>28</v>
      </c>
      <c r="K85" s="488">
        <v>27</v>
      </c>
      <c r="L85" s="481"/>
      <c r="M85" s="490" t="s">
        <v>248</v>
      </c>
      <c r="N85" s="481"/>
      <c r="O85" s="490" t="s">
        <v>208</v>
      </c>
      <c r="P85" s="481"/>
      <c r="Q85" s="484">
        <f t="shared" si="2"/>
        <v>224742.56</v>
      </c>
      <c r="R85" s="484">
        <f t="shared" si="2"/>
        <v>224742.56</v>
      </c>
      <c r="S85" s="484">
        <f t="shared" si="2"/>
        <v>216716.04</v>
      </c>
      <c r="T85" s="485">
        <f t="shared" si="3"/>
        <v>666201.16</v>
      </c>
    </row>
    <row r="86" spans="1:20" x14ac:dyDescent="0.3">
      <c r="A86" s="486" t="s">
        <v>453</v>
      </c>
      <c r="B86" s="487" t="s">
        <v>273</v>
      </c>
      <c r="C86" s="488" t="s">
        <v>270</v>
      </c>
      <c r="D86" s="481"/>
      <c r="E86" s="491">
        <v>8303.92</v>
      </c>
      <c r="F86" s="492">
        <v>8303.92</v>
      </c>
      <c r="G86" s="493">
        <v>8303.92</v>
      </c>
      <c r="H86" s="494"/>
      <c r="I86" s="489">
        <v>50</v>
      </c>
      <c r="J86" s="487">
        <v>49</v>
      </c>
      <c r="K86" s="488">
        <v>45</v>
      </c>
      <c r="L86" s="481"/>
      <c r="M86" s="490" t="s">
        <v>248</v>
      </c>
      <c r="N86" s="481"/>
      <c r="O86" s="490" t="s">
        <v>208</v>
      </c>
      <c r="P86" s="481"/>
      <c r="Q86" s="484">
        <f t="shared" si="2"/>
        <v>415196</v>
      </c>
      <c r="R86" s="484">
        <f t="shared" si="2"/>
        <v>406892.08</v>
      </c>
      <c r="S86" s="484">
        <f t="shared" si="2"/>
        <v>373676.4</v>
      </c>
      <c r="T86" s="485">
        <f t="shared" si="3"/>
        <v>1195764.48</v>
      </c>
    </row>
    <row r="87" spans="1:20" x14ac:dyDescent="0.3">
      <c r="A87" s="486" t="s">
        <v>453</v>
      </c>
      <c r="B87" s="487" t="s">
        <v>274</v>
      </c>
      <c r="C87" s="488" t="s">
        <v>270</v>
      </c>
      <c r="D87" s="481"/>
      <c r="E87" s="491">
        <v>8026.52</v>
      </c>
      <c r="F87" s="492">
        <v>8026.52</v>
      </c>
      <c r="G87" s="493">
        <v>8026.52</v>
      </c>
      <c r="H87" s="494"/>
      <c r="I87" s="489">
        <v>2</v>
      </c>
      <c r="J87" s="487">
        <v>2</v>
      </c>
      <c r="K87" s="488">
        <v>2</v>
      </c>
      <c r="L87" s="481"/>
      <c r="M87" s="490" t="s">
        <v>248</v>
      </c>
      <c r="N87" s="481"/>
      <c r="O87" s="490" t="s">
        <v>208</v>
      </c>
      <c r="P87" s="481"/>
      <c r="Q87" s="484">
        <f t="shared" si="2"/>
        <v>16053.04</v>
      </c>
      <c r="R87" s="484">
        <f t="shared" si="2"/>
        <v>16053.04</v>
      </c>
      <c r="S87" s="484">
        <f t="shared" si="2"/>
        <v>16053.04</v>
      </c>
      <c r="T87" s="485">
        <f t="shared" si="3"/>
        <v>48159.12</v>
      </c>
    </row>
    <row r="88" spans="1:20" x14ac:dyDescent="0.3">
      <c r="A88" s="486" t="s">
        <v>453</v>
      </c>
      <c r="B88" s="487" t="s">
        <v>275</v>
      </c>
      <c r="C88" s="488" t="s">
        <v>270</v>
      </c>
      <c r="D88" s="481"/>
      <c r="E88" s="491">
        <v>8303.92</v>
      </c>
      <c r="F88" s="492">
        <v>8303.92</v>
      </c>
      <c r="G88" s="493">
        <v>8303.92</v>
      </c>
      <c r="H88" s="494"/>
      <c r="I88" s="489">
        <v>3</v>
      </c>
      <c r="J88" s="487">
        <v>3</v>
      </c>
      <c r="K88" s="488">
        <v>3</v>
      </c>
      <c r="L88" s="481"/>
      <c r="M88" s="490" t="s">
        <v>248</v>
      </c>
      <c r="N88" s="481"/>
      <c r="O88" s="490" t="s">
        <v>208</v>
      </c>
      <c r="P88" s="481"/>
      <c r="Q88" s="484">
        <f t="shared" si="2"/>
        <v>24911.760000000002</v>
      </c>
      <c r="R88" s="484">
        <f t="shared" si="2"/>
        <v>24911.760000000002</v>
      </c>
      <c r="S88" s="484">
        <f t="shared" si="2"/>
        <v>24911.760000000002</v>
      </c>
      <c r="T88" s="485">
        <f t="shared" si="3"/>
        <v>74735.28</v>
      </c>
    </row>
    <row r="89" spans="1:20" x14ac:dyDescent="0.3">
      <c r="A89" s="486" t="s">
        <v>453</v>
      </c>
      <c r="B89" s="487" t="s">
        <v>276</v>
      </c>
      <c r="C89" s="488" t="s">
        <v>270</v>
      </c>
      <c r="D89" s="481"/>
      <c r="E89" s="491">
        <v>9413.75</v>
      </c>
      <c r="F89" s="492">
        <v>9413.75</v>
      </c>
      <c r="G89" s="493">
        <v>9413.75</v>
      </c>
      <c r="H89" s="494"/>
      <c r="I89" s="489">
        <v>1</v>
      </c>
      <c r="J89" s="487">
        <v>1</v>
      </c>
      <c r="K89" s="488">
        <v>1</v>
      </c>
      <c r="L89" s="481"/>
      <c r="M89" s="490" t="s">
        <v>248</v>
      </c>
      <c r="N89" s="481"/>
      <c r="O89" s="490" t="s">
        <v>208</v>
      </c>
      <c r="P89" s="481"/>
      <c r="Q89" s="484">
        <f t="shared" si="2"/>
        <v>9413.75</v>
      </c>
      <c r="R89" s="484">
        <f t="shared" si="2"/>
        <v>9413.75</v>
      </c>
      <c r="S89" s="484">
        <f t="shared" si="2"/>
        <v>9413.75</v>
      </c>
      <c r="T89" s="485">
        <f t="shared" si="3"/>
        <v>28241.25</v>
      </c>
    </row>
    <row r="90" spans="1:20" x14ac:dyDescent="0.3">
      <c r="A90" s="486" t="s">
        <v>453</v>
      </c>
      <c r="B90" s="487" t="s">
        <v>434</v>
      </c>
      <c r="C90" s="488" t="s">
        <v>270</v>
      </c>
      <c r="D90" s="481"/>
      <c r="E90" s="491">
        <v>7471.53</v>
      </c>
      <c r="F90" s="492">
        <v>7471.53</v>
      </c>
      <c r="G90" s="493">
        <v>7471.53</v>
      </c>
      <c r="H90" s="494"/>
      <c r="I90" s="489">
        <v>1</v>
      </c>
      <c r="J90" s="487">
        <v>1</v>
      </c>
      <c r="K90" s="488">
        <v>1</v>
      </c>
      <c r="L90" s="481"/>
      <c r="M90" s="490" t="s">
        <v>248</v>
      </c>
      <c r="N90" s="481"/>
      <c r="O90" s="490" t="s">
        <v>208</v>
      </c>
      <c r="P90" s="481"/>
      <c r="Q90" s="484">
        <f t="shared" si="2"/>
        <v>7471.53</v>
      </c>
      <c r="R90" s="484">
        <f t="shared" si="2"/>
        <v>7471.53</v>
      </c>
      <c r="S90" s="484">
        <f t="shared" si="2"/>
        <v>7471.53</v>
      </c>
      <c r="T90" s="485">
        <f t="shared" si="3"/>
        <v>22414.59</v>
      </c>
    </row>
    <row r="91" spans="1:20" x14ac:dyDescent="0.3">
      <c r="A91" s="486" t="s">
        <v>453</v>
      </c>
      <c r="B91" s="487" t="s">
        <v>370</v>
      </c>
      <c r="C91" s="488" t="s">
        <v>270</v>
      </c>
      <c r="D91" s="481"/>
      <c r="E91" s="491">
        <v>8581.43</v>
      </c>
      <c r="F91" s="492">
        <v>8581.43</v>
      </c>
      <c r="G91" s="493">
        <v>8581.43</v>
      </c>
      <c r="H91" s="494"/>
      <c r="I91" s="489">
        <v>1</v>
      </c>
      <c r="J91" s="487">
        <v>1</v>
      </c>
      <c r="K91" s="488">
        <v>1</v>
      </c>
      <c r="L91" s="481"/>
      <c r="M91" s="490" t="s">
        <v>248</v>
      </c>
      <c r="N91" s="481"/>
      <c r="O91" s="490" t="s">
        <v>208</v>
      </c>
      <c r="P91" s="481"/>
      <c r="Q91" s="484">
        <f t="shared" si="2"/>
        <v>8581.43</v>
      </c>
      <c r="R91" s="484">
        <f t="shared" si="2"/>
        <v>8581.43</v>
      </c>
      <c r="S91" s="484">
        <f t="shared" si="2"/>
        <v>8581.43</v>
      </c>
      <c r="T91" s="485">
        <f t="shared" si="3"/>
        <v>25744.29</v>
      </c>
    </row>
    <row r="92" spans="1:20" x14ac:dyDescent="0.3">
      <c r="A92" s="486" t="s">
        <v>453</v>
      </c>
      <c r="B92" s="487" t="s">
        <v>277</v>
      </c>
      <c r="C92" s="488" t="s">
        <v>270</v>
      </c>
      <c r="D92" s="481"/>
      <c r="E92" s="491">
        <v>8859</v>
      </c>
      <c r="F92" s="492">
        <v>8859</v>
      </c>
      <c r="G92" s="493">
        <v>8859</v>
      </c>
      <c r="H92" s="494"/>
      <c r="I92" s="489">
        <v>3</v>
      </c>
      <c r="J92" s="487">
        <v>3</v>
      </c>
      <c r="K92" s="488">
        <v>3</v>
      </c>
      <c r="L92" s="481"/>
      <c r="M92" s="490" t="s">
        <v>248</v>
      </c>
      <c r="N92" s="481"/>
      <c r="O92" s="490" t="s">
        <v>208</v>
      </c>
      <c r="P92" s="481"/>
      <c r="Q92" s="484">
        <f t="shared" si="2"/>
        <v>26577</v>
      </c>
      <c r="R92" s="484">
        <f t="shared" si="2"/>
        <v>26577</v>
      </c>
      <c r="S92" s="484">
        <f t="shared" si="2"/>
        <v>26577</v>
      </c>
      <c r="T92" s="485">
        <f t="shared" si="3"/>
        <v>79731</v>
      </c>
    </row>
    <row r="93" spans="1:20" x14ac:dyDescent="0.3">
      <c r="A93" s="486" t="s">
        <v>453</v>
      </c>
      <c r="B93" s="487" t="s">
        <v>278</v>
      </c>
      <c r="C93" s="488" t="s">
        <v>270</v>
      </c>
      <c r="D93" s="481"/>
      <c r="E93" s="491">
        <v>9136.41</v>
      </c>
      <c r="F93" s="492">
        <v>9136.41</v>
      </c>
      <c r="G93" s="493">
        <v>9136.41</v>
      </c>
      <c r="H93" s="494"/>
      <c r="I93" s="489">
        <v>1</v>
      </c>
      <c r="J93" s="487">
        <v>1</v>
      </c>
      <c r="K93" s="488">
        <v>1</v>
      </c>
      <c r="L93" s="481"/>
      <c r="M93" s="490" t="s">
        <v>248</v>
      </c>
      <c r="N93" s="481"/>
      <c r="O93" s="490" t="s">
        <v>208</v>
      </c>
      <c r="P93" s="481"/>
      <c r="Q93" s="484">
        <f t="shared" si="2"/>
        <v>9136.41</v>
      </c>
      <c r="R93" s="484">
        <f t="shared" si="2"/>
        <v>9136.41</v>
      </c>
      <c r="S93" s="484">
        <f t="shared" si="2"/>
        <v>9136.41</v>
      </c>
      <c r="T93" s="485">
        <f t="shared" si="3"/>
        <v>27409.23</v>
      </c>
    </row>
    <row r="94" spans="1:20" x14ac:dyDescent="0.3">
      <c r="A94" s="486" t="s">
        <v>453</v>
      </c>
      <c r="B94" s="487" t="s">
        <v>279</v>
      </c>
      <c r="C94" s="488" t="s">
        <v>270</v>
      </c>
      <c r="D94" s="481"/>
      <c r="E94" s="491">
        <v>9413.75</v>
      </c>
      <c r="F94" s="492">
        <v>9413.75</v>
      </c>
      <c r="G94" s="493">
        <v>9413.75</v>
      </c>
      <c r="H94" s="494"/>
      <c r="I94" s="489">
        <v>4</v>
      </c>
      <c r="J94" s="487">
        <v>5</v>
      </c>
      <c r="K94" s="488">
        <v>5</v>
      </c>
      <c r="L94" s="481"/>
      <c r="M94" s="490" t="s">
        <v>248</v>
      </c>
      <c r="N94" s="481"/>
      <c r="O94" s="490" t="s">
        <v>208</v>
      </c>
      <c r="P94" s="481"/>
      <c r="Q94" s="484">
        <f t="shared" si="2"/>
        <v>37655</v>
      </c>
      <c r="R94" s="484">
        <f t="shared" si="2"/>
        <v>47068.75</v>
      </c>
      <c r="S94" s="484">
        <f t="shared" si="2"/>
        <v>47068.75</v>
      </c>
      <c r="T94" s="485">
        <f t="shared" si="3"/>
        <v>131792.5</v>
      </c>
    </row>
    <row r="95" spans="1:20" x14ac:dyDescent="0.3">
      <c r="A95" s="486" t="s">
        <v>453</v>
      </c>
      <c r="B95" s="487" t="s">
        <v>280</v>
      </c>
      <c r="C95" s="488" t="s">
        <v>270</v>
      </c>
      <c r="D95" s="481"/>
      <c r="E95" s="491">
        <v>9691.23</v>
      </c>
      <c r="F95" s="492">
        <v>9691.23</v>
      </c>
      <c r="G95" s="493">
        <v>9691.23</v>
      </c>
      <c r="H95" s="494"/>
      <c r="I95" s="489">
        <v>4</v>
      </c>
      <c r="J95" s="487">
        <v>4</v>
      </c>
      <c r="K95" s="488">
        <v>4</v>
      </c>
      <c r="L95" s="481"/>
      <c r="M95" s="490" t="s">
        <v>248</v>
      </c>
      <c r="N95" s="481"/>
      <c r="O95" s="490" t="s">
        <v>208</v>
      </c>
      <c r="P95" s="481"/>
      <c r="Q95" s="484">
        <f t="shared" si="2"/>
        <v>38764.92</v>
      </c>
      <c r="R95" s="484">
        <f t="shared" si="2"/>
        <v>38764.92</v>
      </c>
      <c r="S95" s="484">
        <f t="shared" si="2"/>
        <v>38764.92</v>
      </c>
      <c r="T95" s="485">
        <f t="shared" si="3"/>
        <v>116294.76</v>
      </c>
    </row>
    <row r="96" spans="1:20" x14ac:dyDescent="0.3">
      <c r="A96" s="486" t="s">
        <v>453</v>
      </c>
      <c r="B96" s="487" t="s">
        <v>281</v>
      </c>
      <c r="C96" s="488" t="s">
        <v>270</v>
      </c>
      <c r="D96" s="481"/>
      <c r="E96" s="491">
        <v>9968.74</v>
      </c>
      <c r="F96" s="492">
        <v>9968.74</v>
      </c>
      <c r="G96" s="493">
        <v>9968.74</v>
      </c>
      <c r="H96" s="494"/>
      <c r="I96" s="489">
        <v>1</v>
      </c>
      <c r="J96" s="487">
        <v>2</v>
      </c>
      <c r="K96" s="488">
        <v>2</v>
      </c>
      <c r="L96" s="481"/>
      <c r="M96" s="490" t="s">
        <v>248</v>
      </c>
      <c r="N96" s="481"/>
      <c r="O96" s="490" t="s">
        <v>208</v>
      </c>
      <c r="P96" s="481"/>
      <c r="Q96" s="484">
        <f t="shared" si="2"/>
        <v>9968.74</v>
      </c>
      <c r="R96" s="484">
        <f t="shared" si="2"/>
        <v>19937.48</v>
      </c>
      <c r="S96" s="484">
        <f t="shared" si="2"/>
        <v>19937.48</v>
      </c>
      <c r="T96" s="485">
        <f t="shared" si="3"/>
        <v>49843.7</v>
      </c>
    </row>
    <row r="97" spans="1:20" x14ac:dyDescent="0.3">
      <c r="A97" s="486" t="s">
        <v>453</v>
      </c>
      <c r="B97" s="487" t="s">
        <v>371</v>
      </c>
      <c r="C97" s="488" t="s">
        <v>270</v>
      </c>
      <c r="D97" s="481"/>
      <c r="E97" s="491">
        <v>8581.43</v>
      </c>
      <c r="F97" s="492">
        <v>8581.43</v>
      </c>
      <c r="G97" s="493">
        <v>8581.43</v>
      </c>
      <c r="H97" s="494"/>
      <c r="I97" s="489">
        <v>2</v>
      </c>
      <c r="J97" s="487">
        <v>2</v>
      </c>
      <c r="K97" s="488">
        <v>2</v>
      </c>
      <c r="L97" s="481"/>
      <c r="M97" s="490" t="s">
        <v>248</v>
      </c>
      <c r="N97" s="481"/>
      <c r="O97" s="490" t="s">
        <v>208</v>
      </c>
      <c r="P97" s="481"/>
      <c r="Q97" s="484">
        <f t="shared" si="2"/>
        <v>17162.86</v>
      </c>
      <c r="R97" s="484">
        <f t="shared" si="2"/>
        <v>17162.86</v>
      </c>
      <c r="S97" s="484">
        <f t="shared" si="2"/>
        <v>17162.86</v>
      </c>
      <c r="T97" s="485">
        <f t="shared" si="3"/>
        <v>51488.58</v>
      </c>
    </row>
    <row r="98" spans="1:20" x14ac:dyDescent="0.3">
      <c r="A98" s="486" t="s">
        <v>453</v>
      </c>
      <c r="B98" s="487" t="s">
        <v>282</v>
      </c>
      <c r="C98" s="488" t="s">
        <v>270</v>
      </c>
      <c r="D98" s="481"/>
      <c r="E98" s="491">
        <v>8859</v>
      </c>
      <c r="F98" s="492">
        <v>8859</v>
      </c>
      <c r="G98" s="493">
        <v>8859</v>
      </c>
      <c r="H98" s="494"/>
      <c r="I98" s="489">
        <v>2</v>
      </c>
      <c r="J98" s="487">
        <v>2</v>
      </c>
      <c r="K98" s="488">
        <v>3</v>
      </c>
      <c r="L98" s="481"/>
      <c r="M98" s="490" t="s">
        <v>248</v>
      </c>
      <c r="N98" s="481"/>
      <c r="O98" s="490" t="s">
        <v>208</v>
      </c>
      <c r="P98" s="481"/>
      <c r="Q98" s="484">
        <f t="shared" si="2"/>
        <v>17718</v>
      </c>
      <c r="R98" s="484">
        <f t="shared" si="2"/>
        <v>17718</v>
      </c>
      <c r="S98" s="484">
        <f t="shared" si="2"/>
        <v>26577</v>
      </c>
      <c r="T98" s="485">
        <f t="shared" si="3"/>
        <v>62013</v>
      </c>
    </row>
    <row r="99" spans="1:20" x14ac:dyDescent="0.3">
      <c r="A99" s="486" t="s">
        <v>453</v>
      </c>
      <c r="B99" s="487" t="s">
        <v>283</v>
      </c>
      <c r="C99" s="488" t="s">
        <v>270</v>
      </c>
      <c r="D99" s="481"/>
      <c r="E99" s="491">
        <v>8581.43</v>
      </c>
      <c r="F99" s="492">
        <v>8581.43</v>
      </c>
      <c r="G99" s="493">
        <v>8581.43</v>
      </c>
      <c r="H99" s="494"/>
      <c r="I99" s="489">
        <v>15</v>
      </c>
      <c r="J99" s="487">
        <v>16</v>
      </c>
      <c r="K99" s="488">
        <v>18</v>
      </c>
      <c r="L99" s="481"/>
      <c r="M99" s="490" t="s">
        <v>248</v>
      </c>
      <c r="N99" s="481"/>
      <c r="O99" s="490" t="s">
        <v>208</v>
      </c>
      <c r="P99" s="481"/>
      <c r="Q99" s="484">
        <f t="shared" si="2"/>
        <v>128721.45000000001</v>
      </c>
      <c r="R99" s="484">
        <f t="shared" si="2"/>
        <v>137302.88</v>
      </c>
      <c r="S99" s="484">
        <f t="shared" si="2"/>
        <v>154465.74</v>
      </c>
      <c r="T99" s="485">
        <f t="shared" si="3"/>
        <v>420490.07</v>
      </c>
    </row>
    <row r="100" spans="1:20" x14ac:dyDescent="0.3">
      <c r="A100" s="486" t="s">
        <v>453</v>
      </c>
      <c r="B100" s="487" t="s">
        <v>284</v>
      </c>
      <c r="C100" s="488" t="s">
        <v>270</v>
      </c>
      <c r="D100" s="481"/>
      <c r="E100" s="491">
        <v>8859</v>
      </c>
      <c r="F100" s="492">
        <v>8859</v>
      </c>
      <c r="G100" s="493">
        <v>8859</v>
      </c>
      <c r="H100" s="494"/>
      <c r="I100" s="489">
        <v>30</v>
      </c>
      <c r="J100" s="487">
        <v>28</v>
      </c>
      <c r="K100" s="488">
        <v>28</v>
      </c>
      <c r="L100" s="481"/>
      <c r="M100" s="490" t="s">
        <v>248</v>
      </c>
      <c r="N100" s="481"/>
      <c r="O100" s="490" t="s">
        <v>208</v>
      </c>
      <c r="P100" s="481"/>
      <c r="Q100" s="484">
        <f t="shared" si="2"/>
        <v>265770</v>
      </c>
      <c r="R100" s="484">
        <f t="shared" si="2"/>
        <v>248052</v>
      </c>
      <c r="S100" s="484">
        <f t="shared" si="2"/>
        <v>248052</v>
      </c>
      <c r="T100" s="485">
        <f t="shared" si="3"/>
        <v>761874</v>
      </c>
    </row>
    <row r="101" spans="1:20" x14ac:dyDescent="0.3">
      <c r="A101" s="486" t="s">
        <v>453</v>
      </c>
      <c r="B101" s="487" t="s">
        <v>285</v>
      </c>
      <c r="C101" s="488" t="s">
        <v>270</v>
      </c>
      <c r="D101" s="481"/>
      <c r="E101" s="491">
        <v>8859</v>
      </c>
      <c r="F101" s="492">
        <v>8859</v>
      </c>
      <c r="G101" s="493">
        <v>8859</v>
      </c>
      <c r="H101" s="494"/>
      <c r="I101" s="489">
        <v>1</v>
      </c>
      <c r="J101" s="487">
        <v>1</v>
      </c>
      <c r="K101" s="488">
        <v>1</v>
      </c>
      <c r="L101" s="481"/>
      <c r="M101" s="490" t="s">
        <v>248</v>
      </c>
      <c r="N101" s="481"/>
      <c r="O101" s="490" t="s">
        <v>208</v>
      </c>
      <c r="P101" s="481"/>
      <c r="Q101" s="484">
        <f t="shared" si="2"/>
        <v>8859</v>
      </c>
      <c r="R101" s="484">
        <f t="shared" si="2"/>
        <v>8859</v>
      </c>
      <c r="S101" s="484">
        <f t="shared" si="2"/>
        <v>8859</v>
      </c>
      <c r="T101" s="485">
        <f t="shared" si="3"/>
        <v>26577</v>
      </c>
    </row>
    <row r="102" spans="1:20" x14ac:dyDescent="0.3">
      <c r="A102" s="486" t="s">
        <v>453</v>
      </c>
      <c r="B102" s="487" t="s">
        <v>286</v>
      </c>
      <c r="C102" s="488" t="s">
        <v>270</v>
      </c>
      <c r="D102" s="481"/>
      <c r="E102" s="491">
        <v>8581.43</v>
      </c>
      <c r="F102" s="492">
        <v>8581.43</v>
      </c>
      <c r="G102" s="493">
        <v>8581.43</v>
      </c>
      <c r="H102" s="494"/>
      <c r="I102" s="489">
        <v>11</v>
      </c>
      <c r="J102" s="487">
        <v>11</v>
      </c>
      <c r="K102" s="488">
        <v>11</v>
      </c>
      <c r="L102" s="481"/>
      <c r="M102" s="490" t="s">
        <v>248</v>
      </c>
      <c r="N102" s="481"/>
      <c r="O102" s="490" t="s">
        <v>208</v>
      </c>
      <c r="P102" s="481"/>
      <c r="Q102" s="484">
        <f t="shared" si="2"/>
        <v>94395.73000000001</v>
      </c>
      <c r="R102" s="484">
        <f t="shared" si="2"/>
        <v>94395.73000000001</v>
      </c>
      <c r="S102" s="484">
        <f t="shared" si="2"/>
        <v>94395.73000000001</v>
      </c>
      <c r="T102" s="485">
        <f t="shared" si="3"/>
        <v>283187.19000000006</v>
      </c>
    </row>
    <row r="103" spans="1:20" x14ac:dyDescent="0.3">
      <c r="A103" s="486" t="s">
        <v>453</v>
      </c>
      <c r="B103" s="487" t="s">
        <v>287</v>
      </c>
      <c r="C103" s="488" t="s">
        <v>270</v>
      </c>
      <c r="D103" s="481"/>
      <c r="E103" s="491">
        <v>8859</v>
      </c>
      <c r="F103" s="492">
        <v>8859</v>
      </c>
      <c r="G103" s="493">
        <v>8859</v>
      </c>
      <c r="H103" s="494"/>
      <c r="I103" s="489">
        <v>7</v>
      </c>
      <c r="J103" s="487">
        <v>7</v>
      </c>
      <c r="K103" s="488">
        <v>7</v>
      </c>
      <c r="L103" s="481"/>
      <c r="M103" s="490" t="s">
        <v>248</v>
      </c>
      <c r="N103" s="481"/>
      <c r="O103" s="490" t="s">
        <v>208</v>
      </c>
      <c r="P103" s="481"/>
      <c r="Q103" s="484">
        <f t="shared" si="2"/>
        <v>62013</v>
      </c>
      <c r="R103" s="484">
        <f t="shared" si="2"/>
        <v>62013</v>
      </c>
      <c r="S103" s="484">
        <f t="shared" si="2"/>
        <v>62013</v>
      </c>
      <c r="T103" s="485">
        <f t="shared" si="3"/>
        <v>186039</v>
      </c>
    </row>
    <row r="104" spans="1:20" x14ac:dyDescent="0.3">
      <c r="A104" s="486" t="s">
        <v>453</v>
      </c>
      <c r="B104" s="487" t="s">
        <v>288</v>
      </c>
      <c r="C104" s="488" t="s">
        <v>270</v>
      </c>
      <c r="D104" s="481"/>
      <c r="E104" s="491">
        <v>9691.23</v>
      </c>
      <c r="F104" s="492">
        <v>9691.23</v>
      </c>
      <c r="G104" s="493">
        <v>9691.23</v>
      </c>
      <c r="H104" s="481"/>
      <c r="I104" s="489">
        <v>1</v>
      </c>
      <c r="J104" s="487">
        <v>1</v>
      </c>
      <c r="K104" s="488">
        <v>0</v>
      </c>
      <c r="L104" s="481"/>
      <c r="M104" s="490" t="s">
        <v>248</v>
      </c>
      <c r="N104" s="481"/>
      <c r="O104" s="490" t="s">
        <v>208</v>
      </c>
      <c r="P104" s="481"/>
      <c r="Q104" s="484">
        <f t="shared" si="2"/>
        <v>9691.23</v>
      </c>
      <c r="R104" s="484">
        <f t="shared" si="2"/>
        <v>9691.23</v>
      </c>
      <c r="S104" s="484">
        <f t="shared" si="2"/>
        <v>0</v>
      </c>
      <c r="T104" s="485">
        <f t="shared" si="3"/>
        <v>19382.46</v>
      </c>
    </row>
    <row r="105" spans="1:20" x14ac:dyDescent="0.3">
      <c r="A105" s="486" t="s">
        <v>453</v>
      </c>
      <c r="B105" s="487" t="s">
        <v>435</v>
      </c>
      <c r="C105" s="488" t="s">
        <v>270</v>
      </c>
      <c r="D105" s="481"/>
      <c r="E105" s="491">
        <v>9968.74</v>
      </c>
      <c r="F105" s="492">
        <v>9968.74</v>
      </c>
      <c r="G105" s="493">
        <v>9968.74</v>
      </c>
      <c r="H105" s="494"/>
      <c r="I105" s="489">
        <v>2</v>
      </c>
      <c r="J105" s="487">
        <v>2</v>
      </c>
      <c r="K105" s="488">
        <v>3</v>
      </c>
      <c r="L105" s="481"/>
      <c r="M105" s="490" t="s">
        <v>248</v>
      </c>
      <c r="N105" s="481"/>
      <c r="O105" s="490" t="s">
        <v>208</v>
      </c>
      <c r="P105" s="481"/>
      <c r="Q105" s="484">
        <f t="shared" si="2"/>
        <v>19937.48</v>
      </c>
      <c r="R105" s="484">
        <f t="shared" si="2"/>
        <v>19937.48</v>
      </c>
      <c r="S105" s="484">
        <f t="shared" si="2"/>
        <v>29906.22</v>
      </c>
      <c r="T105" s="485">
        <f t="shared" si="3"/>
        <v>69781.179999999993</v>
      </c>
    </row>
    <row r="106" spans="1:20" x14ac:dyDescent="0.3">
      <c r="A106" s="486" t="s">
        <v>453</v>
      </c>
      <c r="B106" s="487" t="s">
        <v>372</v>
      </c>
      <c r="C106" s="488" t="s">
        <v>270</v>
      </c>
      <c r="D106" s="481"/>
      <c r="E106" s="491">
        <v>10246.200000000001</v>
      </c>
      <c r="F106" s="492">
        <v>10246.200000000001</v>
      </c>
      <c r="G106" s="493">
        <v>10246.200000000001</v>
      </c>
      <c r="H106" s="494"/>
      <c r="I106" s="489">
        <v>1</v>
      </c>
      <c r="J106" s="487">
        <v>1</v>
      </c>
      <c r="K106" s="488">
        <v>1</v>
      </c>
      <c r="L106" s="481"/>
      <c r="M106" s="490" t="s">
        <v>248</v>
      </c>
      <c r="N106" s="481"/>
      <c r="O106" s="490" t="s">
        <v>208</v>
      </c>
      <c r="P106" s="481"/>
      <c r="Q106" s="484">
        <f t="shared" si="2"/>
        <v>10246.200000000001</v>
      </c>
      <c r="R106" s="484">
        <f t="shared" si="2"/>
        <v>10246.200000000001</v>
      </c>
      <c r="S106" s="484">
        <f t="shared" si="2"/>
        <v>10246.200000000001</v>
      </c>
      <c r="T106" s="485">
        <f t="shared" si="3"/>
        <v>30738.600000000002</v>
      </c>
    </row>
    <row r="107" spans="1:20" x14ac:dyDescent="0.3">
      <c r="A107" s="486" t="s">
        <v>453</v>
      </c>
      <c r="B107" s="487" t="s">
        <v>289</v>
      </c>
      <c r="C107" s="488" t="s">
        <v>270</v>
      </c>
      <c r="D107" s="481"/>
      <c r="E107" s="491">
        <v>10246.200000000001</v>
      </c>
      <c r="F107" s="492">
        <v>10246.200000000001</v>
      </c>
      <c r="G107" s="493">
        <v>10246.200000000001</v>
      </c>
      <c r="H107" s="494"/>
      <c r="I107" s="489">
        <v>3</v>
      </c>
      <c r="J107" s="487">
        <v>3</v>
      </c>
      <c r="K107" s="488">
        <v>3</v>
      </c>
      <c r="L107" s="481"/>
      <c r="M107" s="490" t="s">
        <v>248</v>
      </c>
      <c r="N107" s="481"/>
      <c r="O107" s="490" t="s">
        <v>208</v>
      </c>
      <c r="P107" s="481"/>
      <c r="Q107" s="484">
        <f t="shared" si="2"/>
        <v>30738.600000000002</v>
      </c>
      <c r="R107" s="484">
        <f t="shared" si="2"/>
        <v>30738.600000000002</v>
      </c>
      <c r="S107" s="484">
        <f t="shared" si="2"/>
        <v>30738.600000000002</v>
      </c>
      <c r="T107" s="485">
        <f t="shared" si="3"/>
        <v>92215.8</v>
      </c>
    </row>
    <row r="108" spans="1:20" x14ac:dyDescent="0.3">
      <c r="A108" s="486" t="s">
        <v>453</v>
      </c>
      <c r="B108" s="487" t="s">
        <v>373</v>
      </c>
      <c r="C108" s="488" t="s">
        <v>270</v>
      </c>
      <c r="D108" s="481"/>
      <c r="E108" s="491">
        <v>9691.23</v>
      </c>
      <c r="F108" s="492">
        <v>9691.23</v>
      </c>
      <c r="G108" s="493">
        <v>9691.23</v>
      </c>
      <c r="H108" s="494"/>
      <c r="I108" s="489">
        <v>2</v>
      </c>
      <c r="J108" s="487">
        <v>2</v>
      </c>
      <c r="K108" s="488">
        <v>3</v>
      </c>
      <c r="L108" s="481"/>
      <c r="M108" s="490" t="s">
        <v>248</v>
      </c>
      <c r="N108" s="481"/>
      <c r="O108" s="490" t="s">
        <v>208</v>
      </c>
      <c r="P108" s="481"/>
      <c r="Q108" s="484">
        <f t="shared" si="2"/>
        <v>19382.46</v>
      </c>
      <c r="R108" s="484">
        <f t="shared" si="2"/>
        <v>19382.46</v>
      </c>
      <c r="S108" s="484">
        <f t="shared" si="2"/>
        <v>29073.69</v>
      </c>
      <c r="T108" s="485">
        <f t="shared" si="3"/>
        <v>67838.61</v>
      </c>
    </row>
    <row r="109" spans="1:20" x14ac:dyDescent="0.3">
      <c r="A109" s="486" t="s">
        <v>453</v>
      </c>
      <c r="B109" s="487" t="s">
        <v>290</v>
      </c>
      <c r="C109" s="488" t="s">
        <v>270</v>
      </c>
      <c r="D109" s="481"/>
      <c r="E109" s="491">
        <v>9968.74</v>
      </c>
      <c r="F109" s="492">
        <v>9968.74</v>
      </c>
      <c r="G109" s="493">
        <v>9968.74</v>
      </c>
      <c r="H109" s="494"/>
      <c r="I109" s="489">
        <v>1</v>
      </c>
      <c r="J109" s="487">
        <v>1</v>
      </c>
      <c r="K109" s="488">
        <v>1</v>
      </c>
      <c r="L109" s="481"/>
      <c r="M109" s="490" t="s">
        <v>248</v>
      </c>
      <c r="N109" s="481"/>
      <c r="O109" s="490" t="s">
        <v>208</v>
      </c>
      <c r="P109" s="481"/>
      <c r="Q109" s="484">
        <f t="shared" si="2"/>
        <v>9968.74</v>
      </c>
      <c r="R109" s="484">
        <f t="shared" si="2"/>
        <v>9968.74</v>
      </c>
      <c r="S109" s="484">
        <f t="shared" si="2"/>
        <v>9968.74</v>
      </c>
      <c r="T109" s="485">
        <f t="shared" si="3"/>
        <v>29906.22</v>
      </c>
    </row>
    <row r="110" spans="1:20" x14ac:dyDescent="0.3">
      <c r="A110" s="486" t="s">
        <v>453</v>
      </c>
      <c r="B110" s="487" t="s">
        <v>291</v>
      </c>
      <c r="C110" s="488" t="s">
        <v>270</v>
      </c>
      <c r="D110" s="481"/>
      <c r="E110" s="491">
        <v>9691.23</v>
      </c>
      <c r="F110" s="492">
        <v>9691.23</v>
      </c>
      <c r="G110" s="493">
        <v>9691.23</v>
      </c>
      <c r="H110" s="494"/>
      <c r="I110" s="489">
        <v>2</v>
      </c>
      <c r="J110" s="487">
        <v>2</v>
      </c>
      <c r="K110" s="488">
        <v>2</v>
      </c>
      <c r="L110" s="481"/>
      <c r="M110" s="490" t="s">
        <v>248</v>
      </c>
      <c r="N110" s="481"/>
      <c r="O110" s="490" t="s">
        <v>208</v>
      </c>
      <c r="P110" s="481"/>
      <c r="Q110" s="484">
        <f t="shared" si="2"/>
        <v>19382.46</v>
      </c>
      <c r="R110" s="484">
        <f t="shared" si="2"/>
        <v>19382.46</v>
      </c>
      <c r="S110" s="484">
        <f t="shared" si="2"/>
        <v>19382.46</v>
      </c>
      <c r="T110" s="485">
        <f t="shared" si="3"/>
        <v>58147.38</v>
      </c>
    </row>
    <row r="111" spans="1:20" x14ac:dyDescent="0.3">
      <c r="A111" s="486" t="s">
        <v>453</v>
      </c>
      <c r="B111" s="487" t="s">
        <v>374</v>
      </c>
      <c r="C111" s="488" t="s">
        <v>270</v>
      </c>
      <c r="D111" s="481"/>
      <c r="E111" s="491">
        <v>9968.74</v>
      </c>
      <c r="F111" s="492">
        <v>9968.74</v>
      </c>
      <c r="G111" s="493">
        <v>9968.74</v>
      </c>
      <c r="H111" s="494"/>
      <c r="I111" s="489">
        <v>1</v>
      </c>
      <c r="J111" s="487">
        <v>1</v>
      </c>
      <c r="K111" s="488">
        <v>1</v>
      </c>
      <c r="L111" s="481"/>
      <c r="M111" s="490" t="s">
        <v>248</v>
      </c>
      <c r="N111" s="481"/>
      <c r="O111" s="490" t="s">
        <v>208</v>
      </c>
      <c r="P111" s="481"/>
      <c r="Q111" s="484">
        <f t="shared" si="2"/>
        <v>9968.74</v>
      </c>
      <c r="R111" s="484">
        <f t="shared" si="2"/>
        <v>9968.74</v>
      </c>
      <c r="S111" s="484">
        <f t="shared" si="2"/>
        <v>9968.74</v>
      </c>
      <c r="T111" s="485">
        <f t="shared" si="3"/>
        <v>29906.22</v>
      </c>
    </row>
    <row r="112" spans="1:20" x14ac:dyDescent="0.3">
      <c r="A112" s="486" t="s">
        <v>453</v>
      </c>
      <c r="B112" s="487" t="s">
        <v>292</v>
      </c>
      <c r="C112" s="488" t="s">
        <v>270</v>
      </c>
      <c r="D112" s="481"/>
      <c r="E112" s="491">
        <v>9691.23</v>
      </c>
      <c r="F112" s="492">
        <v>9691.23</v>
      </c>
      <c r="G112" s="493">
        <v>9691.23</v>
      </c>
      <c r="H112" s="494"/>
      <c r="I112" s="489">
        <v>25</v>
      </c>
      <c r="J112" s="487">
        <v>25</v>
      </c>
      <c r="K112" s="488">
        <v>26</v>
      </c>
      <c r="L112" s="481"/>
      <c r="M112" s="490" t="s">
        <v>248</v>
      </c>
      <c r="N112" s="481"/>
      <c r="O112" s="490" t="s">
        <v>208</v>
      </c>
      <c r="P112" s="481"/>
      <c r="Q112" s="484">
        <f t="shared" si="2"/>
        <v>242280.75</v>
      </c>
      <c r="R112" s="484">
        <f t="shared" si="2"/>
        <v>242280.75</v>
      </c>
      <c r="S112" s="484">
        <f t="shared" si="2"/>
        <v>251971.97999999998</v>
      </c>
      <c r="T112" s="485">
        <f t="shared" si="3"/>
        <v>736533.48</v>
      </c>
    </row>
    <row r="113" spans="1:20" x14ac:dyDescent="0.3">
      <c r="A113" s="486" t="s">
        <v>453</v>
      </c>
      <c r="B113" s="487" t="s">
        <v>293</v>
      </c>
      <c r="C113" s="488" t="s">
        <v>270</v>
      </c>
      <c r="D113" s="481"/>
      <c r="E113" s="491">
        <v>9968.74</v>
      </c>
      <c r="F113" s="492">
        <v>9968.74</v>
      </c>
      <c r="G113" s="493">
        <v>9968.74</v>
      </c>
      <c r="H113" s="494"/>
      <c r="I113" s="489">
        <v>10</v>
      </c>
      <c r="J113" s="487">
        <v>10</v>
      </c>
      <c r="K113" s="488">
        <v>10</v>
      </c>
      <c r="L113" s="481"/>
      <c r="M113" s="490" t="s">
        <v>248</v>
      </c>
      <c r="N113" s="481"/>
      <c r="O113" s="490" t="s">
        <v>208</v>
      </c>
      <c r="P113" s="481"/>
      <c r="Q113" s="484">
        <f t="shared" si="2"/>
        <v>99687.4</v>
      </c>
      <c r="R113" s="484">
        <f t="shared" si="2"/>
        <v>99687.4</v>
      </c>
      <c r="S113" s="484">
        <f t="shared" si="2"/>
        <v>99687.4</v>
      </c>
      <c r="T113" s="485">
        <f t="shared" si="3"/>
        <v>299062.19999999995</v>
      </c>
    </row>
    <row r="114" spans="1:20" x14ac:dyDescent="0.3">
      <c r="A114" s="486" t="s">
        <v>453</v>
      </c>
      <c r="B114" s="487" t="s">
        <v>375</v>
      </c>
      <c r="C114" s="488" t="s">
        <v>270</v>
      </c>
      <c r="D114" s="481"/>
      <c r="E114" s="491">
        <v>9136.41</v>
      </c>
      <c r="F114" s="492">
        <v>9136.41</v>
      </c>
      <c r="G114" s="493">
        <v>9136.41</v>
      </c>
      <c r="H114" s="494"/>
      <c r="I114" s="489">
        <v>0</v>
      </c>
      <c r="J114" s="487">
        <v>0</v>
      </c>
      <c r="K114" s="488">
        <v>1</v>
      </c>
      <c r="L114" s="481"/>
      <c r="M114" s="490" t="s">
        <v>248</v>
      </c>
      <c r="N114" s="481"/>
      <c r="O114" s="490" t="s">
        <v>208</v>
      </c>
      <c r="P114" s="481"/>
      <c r="Q114" s="484">
        <f t="shared" si="2"/>
        <v>0</v>
      </c>
      <c r="R114" s="484">
        <f t="shared" si="2"/>
        <v>0</v>
      </c>
      <c r="S114" s="484">
        <f t="shared" si="2"/>
        <v>9136.41</v>
      </c>
      <c r="T114" s="485">
        <f t="shared" si="3"/>
        <v>9136.41</v>
      </c>
    </row>
    <row r="115" spans="1:20" x14ac:dyDescent="0.3">
      <c r="A115" s="486" t="s">
        <v>453</v>
      </c>
      <c r="B115" s="487" t="s">
        <v>294</v>
      </c>
      <c r="C115" s="488" t="s">
        <v>270</v>
      </c>
      <c r="D115" s="481"/>
      <c r="E115" s="491">
        <v>9413.75</v>
      </c>
      <c r="F115" s="492">
        <v>9413.75</v>
      </c>
      <c r="G115" s="493">
        <v>9413.75</v>
      </c>
      <c r="H115" s="494"/>
      <c r="I115" s="489">
        <v>3</v>
      </c>
      <c r="J115" s="487">
        <v>3</v>
      </c>
      <c r="K115" s="488">
        <v>2</v>
      </c>
      <c r="L115" s="481"/>
      <c r="M115" s="490" t="s">
        <v>248</v>
      </c>
      <c r="N115" s="481"/>
      <c r="O115" s="490" t="s">
        <v>208</v>
      </c>
      <c r="P115" s="481"/>
      <c r="Q115" s="484">
        <f t="shared" si="2"/>
        <v>28241.25</v>
      </c>
      <c r="R115" s="484">
        <f t="shared" si="2"/>
        <v>28241.25</v>
      </c>
      <c r="S115" s="484">
        <f t="shared" si="2"/>
        <v>18827.5</v>
      </c>
      <c r="T115" s="485">
        <f t="shared" si="3"/>
        <v>75310</v>
      </c>
    </row>
    <row r="116" spans="1:20" x14ac:dyDescent="0.3">
      <c r="A116" s="486" t="s">
        <v>453</v>
      </c>
      <c r="B116" s="487" t="s">
        <v>295</v>
      </c>
      <c r="C116" s="488" t="s">
        <v>270</v>
      </c>
      <c r="D116" s="481"/>
      <c r="E116" s="491">
        <v>9136.41</v>
      </c>
      <c r="F116" s="492">
        <v>9136.41</v>
      </c>
      <c r="G116" s="493">
        <v>9136.41</v>
      </c>
      <c r="H116" s="494"/>
      <c r="I116" s="489">
        <v>25</v>
      </c>
      <c r="J116" s="487">
        <v>27</v>
      </c>
      <c r="K116" s="488">
        <v>28</v>
      </c>
      <c r="L116" s="481"/>
      <c r="M116" s="490" t="s">
        <v>248</v>
      </c>
      <c r="N116" s="481"/>
      <c r="O116" s="490" t="s">
        <v>208</v>
      </c>
      <c r="P116" s="481"/>
      <c r="Q116" s="484">
        <f t="shared" si="2"/>
        <v>228410.25</v>
      </c>
      <c r="R116" s="484">
        <f t="shared" si="2"/>
        <v>246683.07</v>
      </c>
      <c r="S116" s="484">
        <f t="shared" si="2"/>
        <v>255819.47999999998</v>
      </c>
      <c r="T116" s="485">
        <f t="shared" si="3"/>
        <v>730912.8</v>
      </c>
    </row>
    <row r="117" spans="1:20" x14ac:dyDescent="0.3">
      <c r="A117" s="486" t="s">
        <v>453</v>
      </c>
      <c r="B117" s="487" t="s">
        <v>296</v>
      </c>
      <c r="C117" s="488" t="s">
        <v>270</v>
      </c>
      <c r="D117" s="481"/>
      <c r="E117" s="491">
        <v>9413.75</v>
      </c>
      <c r="F117" s="492">
        <v>9413.75</v>
      </c>
      <c r="G117" s="493">
        <v>9413.75</v>
      </c>
      <c r="H117" s="494"/>
      <c r="I117" s="489">
        <v>35</v>
      </c>
      <c r="J117" s="487">
        <v>34</v>
      </c>
      <c r="K117" s="488">
        <v>34</v>
      </c>
      <c r="L117" s="481"/>
      <c r="M117" s="490" t="s">
        <v>248</v>
      </c>
      <c r="N117" s="481"/>
      <c r="O117" s="490" t="s">
        <v>208</v>
      </c>
      <c r="P117" s="481"/>
      <c r="Q117" s="484">
        <f t="shared" si="2"/>
        <v>329481.25</v>
      </c>
      <c r="R117" s="484">
        <f t="shared" si="2"/>
        <v>320067.5</v>
      </c>
      <c r="S117" s="484">
        <f t="shared" si="2"/>
        <v>320067.5</v>
      </c>
      <c r="T117" s="485">
        <f t="shared" si="3"/>
        <v>969616.25</v>
      </c>
    </row>
    <row r="118" spans="1:20" x14ac:dyDescent="0.3">
      <c r="A118" s="486" t="s">
        <v>453</v>
      </c>
      <c r="B118" s="487" t="s">
        <v>376</v>
      </c>
      <c r="C118" s="488" t="s">
        <v>270</v>
      </c>
      <c r="D118" s="481"/>
      <c r="E118" s="491">
        <v>10246.200000000001</v>
      </c>
      <c r="F118" s="492">
        <v>10246.200000000001</v>
      </c>
      <c r="G118" s="493">
        <v>10246.200000000001</v>
      </c>
      <c r="H118" s="494"/>
      <c r="I118" s="489">
        <v>2</v>
      </c>
      <c r="J118" s="487">
        <v>1</v>
      </c>
      <c r="K118" s="488">
        <v>1</v>
      </c>
      <c r="L118" s="481"/>
      <c r="M118" s="490" t="s">
        <v>248</v>
      </c>
      <c r="N118" s="481"/>
      <c r="O118" s="490" t="s">
        <v>208</v>
      </c>
      <c r="P118" s="481"/>
      <c r="Q118" s="484">
        <f t="shared" si="2"/>
        <v>20492.400000000001</v>
      </c>
      <c r="R118" s="484">
        <f t="shared" si="2"/>
        <v>10246.200000000001</v>
      </c>
      <c r="S118" s="484">
        <f t="shared" si="2"/>
        <v>10246.200000000001</v>
      </c>
      <c r="T118" s="485">
        <f t="shared" si="3"/>
        <v>40984.800000000003</v>
      </c>
    </row>
    <row r="119" spans="1:20" x14ac:dyDescent="0.3">
      <c r="A119" s="486" t="s">
        <v>453</v>
      </c>
      <c r="B119" s="487" t="s">
        <v>436</v>
      </c>
      <c r="C119" s="488" t="s">
        <v>270</v>
      </c>
      <c r="D119" s="481"/>
      <c r="E119" s="491">
        <v>10246.200000000001</v>
      </c>
      <c r="F119" s="492">
        <v>10246.200000000001</v>
      </c>
      <c r="G119" s="493">
        <v>10246.200000000001</v>
      </c>
      <c r="H119" s="494"/>
      <c r="I119" s="489">
        <v>1</v>
      </c>
      <c r="J119" s="487">
        <v>1</v>
      </c>
      <c r="K119" s="488">
        <v>1</v>
      </c>
      <c r="L119" s="481"/>
      <c r="M119" s="490" t="s">
        <v>248</v>
      </c>
      <c r="N119" s="481"/>
      <c r="O119" s="490" t="s">
        <v>208</v>
      </c>
      <c r="P119" s="481"/>
      <c r="Q119" s="484">
        <f t="shared" si="2"/>
        <v>10246.200000000001</v>
      </c>
      <c r="R119" s="484">
        <f t="shared" si="2"/>
        <v>10246.200000000001</v>
      </c>
      <c r="S119" s="484">
        <f t="shared" si="2"/>
        <v>10246.200000000001</v>
      </c>
      <c r="T119" s="485">
        <f t="shared" si="3"/>
        <v>30738.600000000002</v>
      </c>
    </row>
    <row r="120" spans="1:20" x14ac:dyDescent="0.3">
      <c r="A120" s="486" t="s">
        <v>453</v>
      </c>
      <c r="B120" s="487" t="s">
        <v>297</v>
      </c>
      <c r="C120" s="488" t="s">
        <v>270</v>
      </c>
      <c r="D120" s="481"/>
      <c r="E120" s="491">
        <v>10246.200000000001</v>
      </c>
      <c r="F120" s="492">
        <v>10246.200000000001</v>
      </c>
      <c r="G120" s="493">
        <v>10246.200000000001</v>
      </c>
      <c r="H120" s="494"/>
      <c r="I120" s="489">
        <v>37</v>
      </c>
      <c r="J120" s="487">
        <v>37</v>
      </c>
      <c r="K120" s="488">
        <v>35</v>
      </c>
      <c r="L120" s="481"/>
      <c r="M120" s="490" t="s">
        <v>248</v>
      </c>
      <c r="N120" s="481"/>
      <c r="O120" s="490" t="s">
        <v>208</v>
      </c>
      <c r="P120" s="481"/>
      <c r="Q120" s="484">
        <f t="shared" si="2"/>
        <v>379109.4</v>
      </c>
      <c r="R120" s="484">
        <f t="shared" si="2"/>
        <v>379109.4</v>
      </c>
      <c r="S120" s="484">
        <f t="shared" si="2"/>
        <v>358617</v>
      </c>
      <c r="T120" s="485">
        <f t="shared" si="3"/>
        <v>1116835.8</v>
      </c>
    </row>
    <row r="121" spans="1:20" x14ac:dyDescent="0.3">
      <c r="A121" s="486" t="s">
        <v>453</v>
      </c>
      <c r="B121" s="487" t="s">
        <v>377</v>
      </c>
      <c r="C121" s="488" t="s">
        <v>270</v>
      </c>
      <c r="D121" s="481"/>
      <c r="E121" s="491">
        <v>9413.75</v>
      </c>
      <c r="F121" s="492">
        <v>9413.75</v>
      </c>
      <c r="G121" s="493">
        <v>9413.75</v>
      </c>
      <c r="H121" s="494"/>
      <c r="I121" s="489">
        <v>2</v>
      </c>
      <c r="J121" s="487">
        <v>2</v>
      </c>
      <c r="K121" s="488">
        <v>2</v>
      </c>
      <c r="L121" s="481"/>
      <c r="M121" s="490" t="s">
        <v>248</v>
      </c>
      <c r="N121" s="481"/>
      <c r="O121" s="490" t="s">
        <v>208</v>
      </c>
      <c r="P121" s="481"/>
      <c r="Q121" s="484">
        <f t="shared" si="2"/>
        <v>18827.5</v>
      </c>
      <c r="R121" s="484">
        <f t="shared" si="2"/>
        <v>18827.5</v>
      </c>
      <c r="S121" s="484">
        <f t="shared" si="2"/>
        <v>18827.5</v>
      </c>
      <c r="T121" s="485">
        <f t="shared" si="3"/>
        <v>56482.5</v>
      </c>
    </row>
    <row r="122" spans="1:20" x14ac:dyDescent="0.3">
      <c r="A122" s="486" t="s">
        <v>453</v>
      </c>
      <c r="B122" s="487" t="s">
        <v>298</v>
      </c>
      <c r="C122" s="488" t="s">
        <v>270</v>
      </c>
      <c r="D122" s="481"/>
      <c r="E122" s="491">
        <v>10246.200000000001</v>
      </c>
      <c r="F122" s="492">
        <v>10246.200000000001</v>
      </c>
      <c r="G122" s="493">
        <v>10246.200000000001</v>
      </c>
      <c r="H122" s="494"/>
      <c r="I122" s="489">
        <v>1</v>
      </c>
      <c r="J122" s="487">
        <v>1</v>
      </c>
      <c r="K122" s="488">
        <v>1</v>
      </c>
      <c r="L122" s="481"/>
      <c r="M122" s="490" t="s">
        <v>248</v>
      </c>
      <c r="N122" s="481"/>
      <c r="O122" s="490" t="s">
        <v>208</v>
      </c>
      <c r="P122" s="481"/>
      <c r="Q122" s="484">
        <f t="shared" si="2"/>
        <v>10246.200000000001</v>
      </c>
      <c r="R122" s="484">
        <f t="shared" si="2"/>
        <v>10246.200000000001</v>
      </c>
      <c r="S122" s="484">
        <f t="shared" si="2"/>
        <v>10246.200000000001</v>
      </c>
      <c r="T122" s="485">
        <f t="shared" si="3"/>
        <v>30738.600000000002</v>
      </c>
    </row>
    <row r="123" spans="1:20" x14ac:dyDescent="0.3">
      <c r="A123" s="486" t="s">
        <v>453</v>
      </c>
      <c r="B123" s="487" t="s">
        <v>299</v>
      </c>
      <c r="C123" s="488" t="s">
        <v>270</v>
      </c>
      <c r="D123" s="481"/>
      <c r="E123" s="491">
        <v>10523.53</v>
      </c>
      <c r="F123" s="492">
        <v>10523.53</v>
      </c>
      <c r="G123" s="493">
        <v>10523.53</v>
      </c>
      <c r="H123" s="494"/>
      <c r="I123" s="489">
        <v>15</v>
      </c>
      <c r="J123" s="487">
        <v>15</v>
      </c>
      <c r="K123" s="488">
        <v>17</v>
      </c>
      <c r="L123" s="481"/>
      <c r="M123" s="490" t="s">
        <v>248</v>
      </c>
      <c r="N123" s="481"/>
      <c r="O123" s="490" t="s">
        <v>208</v>
      </c>
      <c r="P123" s="481"/>
      <c r="Q123" s="484">
        <f t="shared" si="2"/>
        <v>157852.95000000001</v>
      </c>
      <c r="R123" s="484">
        <f t="shared" si="2"/>
        <v>157852.95000000001</v>
      </c>
      <c r="S123" s="484">
        <f t="shared" si="2"/>
        <v>178900.01</v>
      </c>
      <c r="T123" s="485">
        <f t="shared" si="3"/>
        <v>494605.91000000003</v>
      </c>
    </row>
    <row r="124" spans="1:20" x14ac:dyDescent="0.3">
      <c r="A124" s="486" t="s">
        <v>453</v>
      </c>
      <c r="B124" s="487" t="s">
        <v>300</v>
      </c>
      <c r="C124" s="488" t="s">
        <v>270</v>
      </c>
      <c r="D124" s="481"/>
      <c r="E124" s="491">
        <v>10801.07</v>
      </c>
      <c r="F124" s="492">
        <v>10801.07</v>
      </c>
      <c r="G124" s="493">
        <v>10801.07</v>
      </c>
      <c r="H124" s="494"/>
      <c r="I124" s="489">
        <v>17</v>
      </c>
      <c r="J124" s="487">
        <v>17</v>
      </c>
      <c r="K124" s="488">
        <v>16</v>
      </c>
      <c r="L124" s="481"/>
      <c r="M124" s="490" t="s">
        <v>248</v>
      </c>
      <c r="N124" s="481"/>
      <c r="O124" s="490" t="s">
        <v>208</v>
      </c>
      <c r="P124" s="481"/>
      <c r="Q124" s="484">
        <f t="shared" si="2"/>
        <v>183618.19</v>
      </c>
      <c r="R124" s="484">
        <f t="shared" si="2"/>
        <v>183618.19</v>
      </c>
      <c r="S124" s="484">
        <f t="shared" si="2"/>
        <v>172817.12</v>
      </c>
      <c r="T124" s="485">
        <f t="shared" si="3"/>
        <v>540053.5</v>
      </c>
    </row>
    <row r="125" spans="1:20" x14ac:dyDescent="0.3">
      <c r="A125" s="486" t="s">
        <v>453</v>
      </c>
      <c r="B125" s="487" t="s">
        <v>378</v>
      </c>
      <c r="C125" s="488" t="s">
        <v>270</v>
      </c>
      <c r="D125" s="481"/>
      <c r="E125" s="491">
        <v>9691.23</v>
      </c>
      <c r="F125" s="492">
        <v>9691.23</v>
      </c>
      <c r="G125" s="493">
        <v>9691.23</v>
      </c>
      <c r="H125" s="494"/>
      <c r="I125" s="489">
        <v>1</v>
      </c>
      <c r="J125" s="487">
        <v>1</v>
      </c>
      <c r="K125" s="488">
        <v>1</v>
      </c>
      <c r="L125" s="481"/>
      <c r="M125" s="490" t="s">
        <v>248</v>
      </c>
      <c r="N125" s="481"/>
      <c r="O125" s="490" t="s">
        <v>208</v>
      </c>
      <c r="P125" s="481"/>
      <c r="Q125" s="484">
        <f t="shared" si="2"/>
        <v>9691.23</v>
      </c>
      <c r="R125" s="484">
        <f t="shared" si="2"/>
        <v>9691.23</v>
      </c>
      <c r="S125" s="484">
        <f t="shared" si="2"/>
        <v>9691.23</v>
      </c>
      <c r="T125" s="485">
        <f t="shared" si="3"/>
        <v>29073.69</v>
      </c>
    </row>
    <row r="126" spans="1:20" x14ac:dyDescent="0.3">
      <c r="A126" s="486" t="s">
        <v>453</v>
      </c>
      <c r="B126" s="487" t="s">
        <v>301</v>
      </c>
      <c r="C126" s="488" t="s">
        <v>270</v>
      </c>
      <c r="D126" s="481"/>
      <c r="E126" s="491">
        <v>10246.200000000001</v>
      </c>
      <c r="F126" s="492">
        <v>10246.200000000001</v>
      </c>
      <c r="G126" s="493">
        <v>10246.200000000001</v>
      </c>
      <c r="H126" s="494"/>
      <c r="I126" s="489">
        <v>1</v>
      </c>
      <c r="J126" s="487">
        <v>1</v>
      </c>
      <c r="K126" s="488">
        <v>1</v>
      </c>
      <c r="L126" s="481"/>
      <c r="M126" s="490" t="s">
        <v>248</v>
      </c>
      <c r="N126" s="481"/>
      <c r="O126" s="490" t="s">
        <v>208</v>
      </c>
      <c r="P126" s="481"/>
      <c r="Q126" s="484">
        <f t="shared" si="2"/>
        <v>10246.200000000001</v>
      </c>
      <c r="R126" s="484">
        <f t="shared" si="2"/>
        <v>10246.200000000001</v>
      </c>
      <c r="S126" s="484">
        <f t="shared" si="2"/>
        <v>10246.200000000001</v>
      </c>
      <c r="T126" s="485">
        <f t="shared" si="3"/>
        <v>30738.600000000002</v>
      </c>
    </row>
    <row r="127" spans="1:20" x14ac:dyDescent="0.3">
      <c r="A127" s="486" t="s">
        <v>453</v>
      </c>
      <c r="B127" s="487" t="s">
        <v>302</v>
      </c>
      <c r="C127" s="488" t="s">
        <v>303</v>
      </c>
      <c r="D127" s="481"/>
      <c r="E127" s="491">
        <v>7194.22</v>
      </c>
      <c r="F127" s="492">
        <v>7194.22</v>
      </c>
      <c r="G127" s="493">
        <v>7194.22</v>
      </c>
      <c r="H127" s="494"/>
      <c r="I127" s="489">
        <v>19</v>
      </c>
      <c r="J127" s="487">
        <v>19</v>
      </c>
      <c r="K127" s="488">
        <v>19</v>
      </c>
      <c r="L127" s="481"/>
      <c r="M127" s="490" t="s">
        <v>248</v>
      </c>
      <c r="N127" s="481"/>
      <c r="O127" s="490" t="s">
        <v>208</v>
      </c>
      <c r="P127" s="481"/>
      <c r="Q127" s="484">
        <f t="shared" si="2"/>
        <v>136690.18</v>
      </c>
      <c r="R127" s="484">
        <f t="shared" si="2"/>
        <v>136690.18</v>
      </c>
      <c r="S127" s="484">
        <f t="shared" si="2"/>
        <v>136690.18</v>
      </c>
      <c r="T127" s="485">
        <f t="shared" si="3"/>
        <v>410070.54</v>
      </c>
    </row>
    <row r="128" spans="1:20" x14ac:dyDescent="0.3">
      <c r="A128" s="486" t="s">
        <v>453</v>
      </c>
      <c r="B128" s="487" t="s">
        <v>304</v>
      </c>
      <c r="C128" s="488" t="s">
        <v>303</v>
      </c>
      <c r="D128" s="481"/>
      <c r="E128" s="491">
        <v>7194.22</v>
      </c>
      <c r="F128" s="492">
        <v>7194.22</v>
      </c>
      <c r="G128" s="493">
        <v>7194.22</v>
      </c>
      <c r="H128" s="494"/>
      <c r="I128" s="489">
        <v>4</v>
      </c>
      <c r="J128" s="487">
        <v>4</v>
      </c>
      <c r="K128" s="488">
        <v>4</v>
      </c>
      <c r="L128" s="481"/>
      <c r="M128" s="490" t="s">
        <v>248</v>
      </c>
      <c r="N128" s="481"/>
      <c r="O128" s="490" t="s">
        <v>208</v>
      </c>
      <c r="P128" s="481"/>
      <c r="Q128" s="484">
        <f t="shared" si="2"/>
        <v>28776.880000000001</v>
      </c>
      <c r="R128" s="484">
        <f t="shared" si="2"/>
        <v>28776.880000000001</v>
      </c>
      <c r="S128" s="484">
        <f t="shared" si="2"/>
        <v>28776.880000000001</v>
      </c>
      <c r="T128" s="485">
        <f t="shared" si="3"/>
        <v>86330.64</v>
      </c>
    </row>
    <row r="129" spans="1:20" x14ac:dyDescent="0.3">
      <c r="A129" s="486" t="s">
        <v>453</v>
      </c>
      <c r="B129" s="487" t="s">
        <v>305</v>
      </c>
      <c r="C129" s="488" t="s">
        <v>303</v>
      </c>
      <c r="D129" s="481"/>
      <c r="E129" s="491">
        <v>7194.22</v>
      </c>
      <c r="F129" s="492">
        <v>7194.22</v>
      </c>
      <c r="G129" s="493">
        <v>7194.22</v>
      </c>
      <c r="H129" s="494"/>
      <c r="I129" s="489">
        <v>3</v>
      </c>
      <c r="J129" s="487">
        <v>3</v>
      </c>
      <c r="K129" s="488">
        <v>3</v>
      </c>
      <c r="L129" s="481"/>
      <c r="M129" s="490" t="s">
        <v>248</v>
      </c>
      <c r="N129" s="481"/>
      <c r="O129" s="490" t="s">
        <v>208</v>
      </c>
      <c r="P129" s="481"/>
      <c r="Q129" s="484">
        <f t="shared" si="2"/>
        <v>21582.66</v>
      </c>
      <c r="R129" s="484">
        <f t="shared" si="2"/>
        <v>21582.66</v>
      </c>
      <c r="S129" s="484">
        <f t="shared" si="2"/>
        <v>21582.66</v>
      </c>
      <c r="T129" s="485">
        <f t="shared" si="3"/>
        <v>64747.979999999996</v>
      </c>
    </row>
    <row r="130" spans="1:20" x14ac:dyDescent="0.3">
      <c r="A130" s="486" t="s">
        <v>453</v>
      </c>
      <c r="B130" s="487" t="s">
        <v>379</v>
      </c>
      <c r="C130" s="488" t="s">
        <v>303</v>
      </c>
      <c r="D130" s="481"/>
      <c r="E130" s="491">
        <v>7194.22</v>
      </c>
      <c r="F130" s="492">
        <v>7194.22</v>
      </c>
      <c r="G130" s="493">
        <v>7194.22</v>
      </c>
      <c r="H130" s="494"/>
      <c r="I130" s="489">
        <v>3</v>
      </c>
      <c r="J130" s="487">
        <v>2</v>
      </c>
      <c r="K130" s="488">
        <v>2</v>
      </c>
      <c r="L130" s="481"/>
      <c r="M130" s="490" t="s">
        <v>248</v>
      </c>
      <c r="N130" s="481"/>
      <c r="O130" s="490" t="s">
        <v>208</v>
      </c>
      <c r="P130" s="481"/>
      <c r="Q130" s="484">
        <f t="shared" si="2"/>
        <v>21582.66</v>
      </c>
      <c r="R130" s="484">
        <f t="shared" si="2"/>
        <v>14388.44</v>
      </c>
      <c r="S130" s="484">
        <f t="shared" si="2"/>
        <v>14388.44</v>
      </c>
      <c r="T130" s="485">
        <f t="shared" si="3"/>
        <v>50359.54</v>
      </c>
    </row>
    <row r="131" spans="1:20" x14ac:dyDescent="0.3">
      <c r="A131" s="486" t="s">
        <v>453</v>
      </c>
      <c r="B131" s="487" t="s">
        <v>306</v>
      </c>
      <c r="C131" s="488" t="s">
        <v>303</v>
      </c>
      <c r="D131" s="481"/>
      <c r="E131" s="491">
        <v>7471.53</v>
      </c>
      <c r="F131" s="492">
        <v>7471.53</v>
      </c>
      <c r="G131" s="493">
        <v>7471.53</v>
      </c>
      <c r="H131" s="494"/>
      <c r="I131" s="489">
        <v>23</v>
      </c>
      <c r="J131" s="487">
        <v>20</v>
      </c>
      <c r="K131" s="488">
        <v>20</v>
      </c>
      <c r="L131" s="481"/>
      <c r="M131" s="490" t="s">
        <v>248</v>
      </c>
      <c r="N131" s="481"/>
      <c r="O131" s="490" t="s">
        <v>208</v>
      </c>
      <c r="P131" s="481"/>
      <c r="Q131" s="484">
        <f t="shared" si="2"/>
        <v>171845.19</v>
      </c>
      <c r="R131" s="484">
        <f t="shared" si="2"/>
        <v>149430.6</v>
      </c>
      <c r="S131" s="484">
        <f t="shared" si="2"/>
        <v>149430.6</v>
      </c>
      <c r="T131" s="485">
        <f t="shared" si="3"/>
        <v>470706.39</v>
      </c>
    </row>
    <row r="132" spans="1:20" x14ac:dyDescent="0.3">
      <c r="A132" s="486" t="s">
        <v>453</v>
      </c>
      <c r="B132" s="487" t="s">
        <v>307</v>
      </c>
      <c r="C132" s="488" t="s">
        <v>303</v>
      </c>
      <c r="D132" s="481"/>
      <c r="E132" s="491">
        <v>7749.21</v>
      </c>
      <c r="F132" s="492">
        <v>7749.21</v>
      </c>
      <c r="G132" s="493">
        <v>7749.21</v>
      </c>
      <c r="H132" s="494"/>
      <c r="I132" s="489">
        <v>56</v>
      </c>
      <c r="J132" s="487">
        <v>59</v>
      </c>
      <c r="K132" s="488">
        <v>53</v>
      </c>
      <c r="L132" s="481"/>
      <c r="M132" s="490" t="s">
        <v>248</v>
      </c>
      <c r="N132" s="481"/>
      <c r="O132" s="490" t="s">
        <v>208</v>
      </c>
      <c r="P132" s="481"/>
      <c r="Q132" s="484">
        <f t="shared" si="2"/>
        <v>433955.76</v>
      </c>
      <c r="R132" s="484">
        <f t="shared" si="2"/>
        <v>457203.39</v>
      </c>
      <c r="S132" s="484">
        <f t="shared" si="2"/>
        <v>410708.13</v>
      </c>
      <c r="T132" s="485">
        <f t="shared" si="3"/>
        <v>1301867.28</v>
      </c>
    </row>
    <row r="133" spans="1:20" x14ac:dyDescent="0.3">
      <c r="A133" s="486" t="s">
        <v>453</v>
      </c>
      <c r="B133" s="487" t="s">
        <v>437</v>
      </c>
      <c r="C133" s="488" t="s">
        <v>303</v>
      </c>
      <c r="D133" s="481"/>
      <c r="E133" s="491">
        <v>10523.53</v>
      </c>
      <c r="F133" s="492">
        <v>10523.53</v>
      </c>
      <c r="G133" s="493">
        <v>10523.53</v>
      </c>
      <c r="H133" s="481"/>
      <c r="I133" s="489">
        <v>1</v>
      </c>
      <c r="J133" s="487">
        <v>1</v>
      </c>
      <c r="K133" s="488">
        <v>0</v>
      </c>
      <c r="L133" s="481"/>
      <c r="M133" s="490" t="s">
        <v>248</v>
      </c>
      <c r="N133" s="481"/>
      <c r="O133" s="490" t="s">
        <v>208</v>
      </c>
      <c r="P133" s="481"/>
      <c r="Q133" s="484">
        <f t="shared" si="2"/>
        <v>10523.53</v>
      </c>
      <c r="R133" s="484">
        <f t="shared" si="2"/>
        <v>10523.53</v>
      </c>
      <c r="S133" s="484">
        <f t="shared" si="2"/>
        <v>0</v>
      </c>
      <c r="T133" s="485">
        <f t="shared" si="3"/>
        <v>21047.06</v>
      </c>
    </row>
    <row r="134" spans="1:20" x14ac:dyDescent="0.3">
      <c r="A134" s="486" t="s">
        <v>453</v>
      </c>
      <c r="B134" s="487" t="s">
        <v>644</v>
      </c>
      <c r="C134" s="488" t="s">
        <v>303</v>
      </c>
      <c r="D134" s="481"/>
      <c r="E134" s="491">
        <v>10801.07</v>
      </c>
      <c r="F134" s="492">
        <v>10801.07</v>
      </c>
      <c r="G134" s="493">
        <v>10801.07</v>
      </c>
      <c r="H134" s="494"/>
      <c r="I134" s="489">
        <v>0</v>
      </c>
      <c r="J134" s="487">
        <v>0</v>
      </c>
      <c r="K134" s="488">
        <v>1</v>
      </c>
      <c r="L134" s="481"/>
      <c r="M134" s="490" t="s">
        <v>248</v>
      </c>
      <c r="N134" s="481"/>
      <c r="O134" s="490" t="s">
        <v>208</v>
      </c>
      <c r="P134" s="481"/>
      <c r="Q134" s="484">
        <f t="shared" si="2"/>
        <v>0</v>
      </c>
      <c r="R134" s="484">
        <f t="shared" si="2"/>
        <v>0</v>
      </c>
      <c r="S134" s="484">
        <f t="shared" si="2"/>
        <v>10801.07</v>
      </c>
      <c r="T134" s="485">
        <f t="shared" si="3"/>
        <v>10801.07</v>
      </c>
    </row>
    <row r="135" spans="1:20" x14ac:dyDescent="0.3">
      <c r="A135" s="486" t="s">
        <v>453</v>
      </c>
      <c r="B135" s="487" t="s">
        <v>645</v>
      </c>
      <c r="C135" s="488" t="s">
        <v>303</v>
      </c>
      <c r="D135" s="481"/>
      <c r="E135" s="491">
        <v>7471.53</v>
      </c>
      <c r="F135" s="492">
        <v>7471.53</v>
      </c>
      <c r="G135" s="493">
        <v>7471.53</v>
      </c>
      <c r="H135" s="494"/>
      <c r="I135" s="489">
        <v>0</v>
      </c>
      <c r="J135" s="487">
        <v>1</v>
      </c>
      <c r="K135" s="488">
        <v>1</v>
      </c>
      <c r="L135" s="481"/>
      <c r="M135" s="490" t="s">
        <v>248</v>
      </c>
      <c r="N135" s="481"/>
      <c r="O135" s="490" t="s">
        <v>208</v>
      </c>
      <c r="P135" s="481"/>
      <c r="Q135" s="484">
        <f t="shared" si="2"/>
        <v>0</v>
      </c>
      <c r="R135" s="484">
        <f t="shared" si="2"/>
        <v>7471.53</v>
      </c>
      <c r="S135" s="484">
        <f t="shared" si="2"/>
        <v>7471.53</v>
      </c>
      <c r="T135" s="485">
        <f t="shared" si="3"/>
        <v>14943.06</v>
      </c>
    </row>
    <row r="136" spans="1:20" x14ac:dyDescent="0.3">
      <c r="A136" s="486" t="s">
        <v>453</v>
      </c>
      <c r="B136" s="487" t="s">
        <v>308</v>
      </c>
      <c r="C136" s="488" t="s">
        <v>303</v>
      </c>
      <c r="D136" s="481"/>
      <c r="E136" s="491">
        <v>7749.21</v>
      </c>
      <c r="F136" s="492">
        <v>7749.21</v>
      </c>
      <c r="G136" s="493">
        <v>7749.21</v>
      </c>
      <c r="H136" s="494"/>
      <c r="I136" s="489">
        <v>2</v>
      </c>
      <c r="J136" s="487">
        <v>2</v>
      </c>
      <c r="K136" s="488">
        <v>3</v>
      </c>
      <c r="L136" s="481"/>
      <c r="M136" s="490" t="s">
        <v>248</v>
      </c>
      <c r="N136" s="481"/>
      <c r="O136" s="490" t="s">
        <v>208</v>
      </c>
      <c r="P136" s="481"/>
      <c r="Q136" s="484">
        <f t="shared" si="2"/>
        <v>15498.42</v>
      </c>
      <c r="R136" s="484">
        <f t="shared" si="2"/>
        <v>15498.42</v>
      </c>
      <c r="S136" s="484">
        <f t="shared" si="2"/>
        <v>23247.63</v>
      </c>
      <c r="T136" s="485">
        <f t="shared" si="3"/>
        <v>54244.47</v>
      </c>
    </row>
    <row r="137" spans="1:20" x14ac:dyDescent="0.3">
      <c r="A137" s="486" t="s">
        <v>453</v>
      </c>
      <c r="B137" s="487" t="s">
        <v>381</v>
      </c>
      <c r="C137" s="488" t="s">
        <v>303</v>
      </c>
      <c r="D137" s="481"/>
      <c r="E137" s="491">
        <v>7471.53</v>
      </c>
      <c r="F137" s="492">
        <v>7471.53</v>
      </c>
      <c r="G137" s="493">
        <v>7471.53</v>
      </c>
      <c r="H137" s="494"/>
      <c r="I137" s="489">
        <v>1</v>
      </c>
      <c r="J137" s="487">
        <v>1</v>
      </c>
      <c r="K137" s="488">
        <v>1</v>
      </c>
      <c r="L137" s="481"/>
      <c r="M137" s="490" t="s">
        <v>248</v>
      </c>
      <c r="N137" s="481"/>
      <c r="O137" s="490" t="s">
        <v>208</v>
      </c>
      <c r="P137" s="481"/>
      <c r="Q137" s="484">
        <f t="shared" ref="Q137:S199" si="4">E137*I137</f>
        <v>7471.53</v>
      </c>
      <c r="R137" s="484">
        <f t="shared" si="4"/>
        <v>7471.53</v>
      </c>
      <c r="S137" s="484">
        <f t="shared" si="4"/>
        <v>7471.53</v>
      </c>
      <c r="T137" s="485">
        <f t="shared" si="3"/>
        <v>22414.59</v>
      </c>
    </row>
    <row r="138" spans="1:20" x14ac:dyDescent="0.3">
      <c r="A138" s="486" t="s">
        <v>453</v>
      </c>
      <c r="B138" s="487" t="s">
        <v>383</v>
      </c>
      <c r="C138" s="488" t="s">
        <v>303</v>
      </c>
      <c r="D138" s="481"/>
      <c r="E138" s="491">
        <v>8026.52</v>
      </c>
      <c r="F138" s="492">
        <v>8026.52</v>
      </c>
      <c r="G138" s="493">
        <v>8026.52</v>
      </c>
      <c r="H138" s="494"/>
      <c r="I138" s="489">
        <v>2</v>
      </c>
      <c r="J138" s="487">
        <v>2</v>
      </c>
      <c r="K138" s="488">
        <v>2</v>
      </c>
      <c r="L138" s="481"/>
      <c r="M138" s="490" t="s">
        <v>248</v>
      </c>
      <c r="N138" s="481"/>
      <c r="O138" s="490" t="s">
        <v>208</v>
      </c>
      <c r="P138" s="481"/>
      <c r="Q138" s="484">
        <f t="shared" si="4"/>
        <v>16053.04</v>
      </c>
      <c r="R138" s="484">
        <f t="shared" si="4"/>
        <v>16053.04</v>
      </c>
      <c r="S138" s="484">
        <f t="shared" si="4"/>
        <v>16053.04</v>
      </c>
      <c r="T138" s="485">
        <f t="shared" ref="T138:T201" si="5">Q138+R138+S138</f>
        <v>48159.12</v>
      </c>
    </row>
    <row r="139" spans="1:20" x14ac:dyDescent="0.3">
      <c r="A139" s="486" t="s">
        <v>453</v>
      </c>
      <c r="B139" s="487" t="s">
        <v>309</v>
      </c>
      <c r="C139" s="488" t="s">
        <v>303</v>
      </c>
      <c r="D139" s="481"/>
      <c r="E139" s="491">
        <v>8303.92</v>
      </c>
      <c r="F139" s="492">
        <v>8303.92</v>
      </c>
      <c r="G139" s="493">
        <v>8303.92</v>
      </c>
      <c r="H139" s="494"/>
      <c r="I139" s="489">
        <v>2</v>
      </c>
      <c r="J139" s="487">
        <v>2</v>
      </c>
      <c r="K139" s="488">
        <v>1</v>
      </c>
      <c r="L139" s="481"/>
      <c r="M139" s="490" t="s">
        <v>248</v>
      </c>
      <c r="N139" s="481"/>
      <c r="O139" s="490" t="s">
        <v>208</v>
      </c>
      <c r="P139" s="481"/>
      <c r="Q139" s="484">
        <f t="shared" si="4"/>
        <v>16607.84</v>
      </c>
      <c r="R139" s="484">
        <f t="shared" si="4"/>
        <v>16607.84</v>
      </c>
      <c r="S139" s="484">
        <f t="shared" si="4"/>
        <v>8303.92</v>
      </c>
      <c r="T139" s="485">
        <f t="shared" si="5"/>
        <v>41519.599999999999</v>
      </c>
    </row>
    <row r="140" spans="1:20" x14ac:dyDescent="0.3">
      <c r="A140" s="486" t="s">
        <v>453</v>
      </c>
      <c r="B140" s="487" t="s">
        <v>384</v>
      </c>
      <c r="C140" s="488" t="s">
        <v>303</v>
      </c>
      <c r="D140" s="481"/>
      <c r="E140" s="491">
        <v>8581.43</v>
      </c>
      <c r="F140" s="492">
        <v>8581.43</v>
      </c>
      <c r="G140" s="493">
        <v>8581.43</v>
      </c>
      <c r="H140" s="494"/>
      <c r="I140" s="489">
        <v>0</v>
      </c>
      <c r="J140" s="487">
        <v>0</v>
      </c>
      <c r="K140" s="488">
        <v>1</v>
      </c>
      <c r="L140" s="481"/>
      <c r="M140" s="490" t="s">
        <v>248</v>
      </c>
      <c r="N140" s="481"/>
      <c r="O140" s="490" t="s">
        <v>208</v>
      </c>
      <c r="P140" s="481"/>
      <c r="Q140" s="484">
        <f t="shared" si="4"/>
        <v>0</v>
      </c>
      <c r="R140" s="484">
        <f t="shared" si="4"/>
        <v>0</v>
      </c>
      <c r="S140" s="484">
        <f t="shared" si="4"/>
        <v>8581.43</v>
      </c>
      <c r="T140" s="485">
        <f t="shared" si="5"/>
        <v>8581.43</v>
      </c>
    </row>
    <row r="141" spans="1:20" x14ac:dyDescent="0.3">
      <c r="A141" s="486" t="s">
        <v>453</v>
      </c>
      <c r="B141" s="487" t="s">
        <v>438</v>
      </c>
      <c r="C141" s="488" t="s">
        <v>303</v>
      </c>
      <c r="D141" s="481"/>
      <c r="E141" s="491">
        <v>8859</v>
      </c>
      <c r="F141" s="492">
        <v>8859</v>
      </c>
      <c r="G141" s="493">
        <v>8859</v>
      </c>
      <c r="H141" s="494"/>
      <c r="I141" s="489">
        <v>1</v>
      </c>
      <c r="J141" s="487">
        <v>1</v>
      </c>
      <c r="K141" s="488">
        <v>1</v>
      </c>
      <c r="L141" s="481"/>
      <c r="M141" s="490" t="s">
        <v>248</v>
      </c>
      <c r="N141" s="481"/>
      <c r="O141" s="490" t="s">
        <v>208</v>
      </c>
      <c r="P141" s="481"/>
      <c r="Q141" s="484">
        <f t="shared" si="4"/>
        <v>8859</v>
      </c>
      <c r="R141" s="484">
        <f t="shared" si="4"/>
        <v>8859</v>
      </c>
      <c r="S141" s="484">
        <f t="shared" si="4"/>
        <v>8859</v>
      </c>
      <c r="T141" s="485">
        <f t="shared" si="5"/>
        <v>26577</v>
      </c>
    </row>
    <row r="142" spans="1:20" x14ac:dyDescent="0.3">
      <c r="A142" s="486" t="s">
        <v>453</v>
      </c>
      <c r="B142" s="487" t="s">
        <v>385</v>
      </c>
      <c r="C142" s="488" t="s">
        <v>303</v>
      </c>
      <c r="D142" s="481"/>
      <c r="E142" s="491">
        <v>9136.41</v>
      </c>
      <c r="F142" s="492">
        <v>9136.41</v>
      </c>
      <c r="G142" s="493">
        <v>9136.41</v>
      </c>
      <c r="H142" s="494"/>
      <c r="I142" s="489">
        <v>1</v>
      </c>
      <c r="J142" s="487">
        <v>1</v>
      </c>
      <c r="K142" s="488">
        <v>1</v>
      </c>
      <c r="L142" s="481"/>
      <c r="M142" s="490" t="s">
        <v>248</v>
      </c>
      <c r="N142" s="481"/>
      <c r="O142" s="490" t="s">
        <v>208</v>
      </c>
      <c r="P142" s="481"/>
      <c r="Q142" s="484">
        <f t="shared" si="4"/>
        <v>9136.41</v>
      </c>
      <c r="R142" s="484">
        <f t="shared" si="4"/>
        <v>9136.41</v>
      </c>
      <c r="S142" s="484">
        <f t="shared" si="4"/>
        <v>9136.41</v>
      </c>
      <c r="T142" s="485">
        <f t="shared" si="5"/>
        <v>27409.23</v>
      </c>
    </row>
    <row r="143" spans="1:20" x14ac:dyDescent="0.3">
      <c r="A143" s="486" t="s">
        <v>453</v>
      </c>
      <c r="B143" s="487" t="s">
        <v>439</v>
      </c>
      <c r="C143" s="488" t="s">
        <v>303</v>
      </c>
      <c r="D143" s="481"/>
      <c r="E143" s="491">
        <v>9413.75</v>
      </c>
      <c r="F143" s="492">
        <v>9413.75</v>
      </c>
      <c r="G143" s="493">
        <v>9413.75</v>
      </c>
      <c r="H143" s="494"/>
      <c r="I143" s="489">
        <v>1</v>
      </c>
      <c r="J143" s="487">
        <v>1</v>
      </c>
      <c r="K143" s="488">
        <v>1</v>
      </c>
      <c r="L143" s="481"/>
      <c r="M143" s="490" t="s">
        <v>248</v>
      </c>
      <c r="N143" s="481"/>
      <c r="O143" s="490" t="s">
        <v>208</v>
      </c>
      <c r="P143" s="481"/>
      <c r="Q143" s="484">
        <f t="shared" si="4"/>
        <v>9413.75</v>
      </c>
      <c r="R143" s="484">
        <f t="shared" si="4"/>
        <v>9413.75</v>
      </c>
      <c r="S143" s="484">
        <f t="shared" si="4"/>
        <v>9413.75</v>
      </c>
      <c r="T143" s="485">
        <f t="shared" si="5"/>
        <v>28241.25</v>
      </c>
    </row>
    <row r="144" spans="1:20" x14ac:dyDescent="0.3">
      <c r="A144" s="486" t="s">
        <v>453</v>
      </c>
      <c r="B144" s="487" t="s">
        <v>310</v>
      </c>
      <c r="C144" s="488" t="s">
        <v>303</v>
      </c>
      <c r="D144" s="481"/>
      <c r="E144" s="491">
        <v>8026.52</v>
      </c>
      <c r="F144" s="492">
        <v>8026.52</v>
      </c>
      <c r="G144" s="493">
        <v>8026.52</v>
      </c>
      <c r="H144" s="494"/>
      <c r="I144" s="489">
        <v>27</v>
      </c>
      <c r="J144" s="487">
        <v>24</v>
      </c>
      <c r="K144" s="488">
        <v>26</v>
      </c>
      <c r="L144" s="481"/>
      <c r="M144" s="490" t="s">
        <v>248</v>
      </c>
      <c r="N144" s="481"/>
      <c r="O144" s="490" t="s">
        <v>208</v>
      </c>
      <c r="P144" s="481"/>
      <c r="Q144" s="484">
        <f t="shared" si="4"/>
        <v>216716.04</v>
      </c>
      <c r="R144" s="484">
        <f t="shared" si="4"/>
        <v>192636.48</v>
      </c>
      <c r="S144" s="484">
        <f t="shared" si="4"/>
        <v>208689.52000000002</v>
      </c>
      <c r="T144" s="485">
        <f t="shared" si="5"/>
        <v>618042.04</v>
      </c>
    </row>
    <row r="145" spans="1:20" x14ac:dyDescent="0.3">
      <c r="A145" s="486" t="s">
        <v>453</v>
      </c>
      <c r="B145" s="487" t="s">
        <v>311</v>
      </c>
      <c r="C145" s="488" t="s">
        <v>303</v>
      </c>
      <c r="D145" s="481"/>
      <c r="E145" s="491">
        <v>8303.92</v>
      </c>
      <c r="F145" s="492">
        <v>8303.92</v>
      </c>
      <c r="G145" s="493">
        <v>8303.92</v>
      </c>
      <c r="H145" s="494"/>
      <c r="I145" s="489">
        <v>48</v>
      </c>
      <c r="J145" s="487">
        <v>51</v>
      </c>
      <c r="K145" s="488">
        <v>53</v>
      </c>
      <c r="L145" s="481"/>
      <c r="M145" s="490" t="s">
        <v>248</v>
      </c>
      <c r="N145" s="481"/>
      <c r="O145" s="490" t="s">
        <v>208</v>
      </c>
      <c r="P145" s="481"/>
      <c r="Q145" s="484">
        <f t="shared" si="4"/>
        <v>398588.16000000003</v>
      </c>
      <c r="R145" s="484">
        <f t="shared" si="4"/>
        <v>423499.92</v>
      </c>
      <c r="S145" s="484">
        <f t="shared" si="4"/>
        <v>440107.76</v>
      </c>
      <c r="T145" s="485">
        <f t="shared" si="5"/>
        <v>1262195.8400000001</v>
      </c>
    </row>
    <row r="146" spans="1:20" x14ac:dyDescent="0.3">
      <c r="A146" s="486" t="s">
        <v>453</v>
      </c>
      <c r="B146" s="487" t="s">
        <v>312</v>
      </c>
      <c r="C146" s="488" t="s">
        <v>303</v>
      </c>
      <c r="D146" s="481"/>
      <c r="E146" s="491">
        <v>8581.43</v>
      </c>
      <c r="F146" s="492">
        <v>8581.43</v>
      </c>
      <c r="G146" s="493">
        <v>8581.43</v>
      </c>
      <c r="H146" s="494"/>
      <c r="I146" s="489">
        <v>10</v>
      </c>
      <c r="J146" s="487">
        <v>10</v>
      </c>
      <c r="K146" s="488">
        <v>10</v>
      </c>
      <c r="L146" s="481"/>
      <c r="M146" s="490" t="s">
        <v>248</v>
      </c>
      <c r="N146" s="481"/>
      <c r="O146" s="490" t="s">
        <v>208</v>
      </c>
      <c r="P146" s="481"/>
      <c r="Q146" s="484">
        <f t="shared" si="4"/>
        <v>85814.3</v>
      </c>
      <c r="R146" s="484">
        <f t="shared" si="4"/>
        <v>85814.3</v>
      </c>
      <c r="S146" s="484">
        <f t="shared" si="4"/>
        <v>85814.3</v>
      </c>
      <c r="T146" s="485">
        <f t="shared" si="5"/>
        <v>257442.90000000002</v>
      </c>
    </row>
    <row r="147" spans="1:20" x14ac:dyDescent="0.3">
      <c r="A147" s="486" t="s">
        <v>453</v>
      </c>
      <c r="B147" s="487" t="s">
        <v>313</v>
      </c>
      <c r="C147" s="488" t="s">
        <v>303</v>
      </c>
      <c r="D147" s="481"/>
      <c r="E147" s="491">
        <v>8859</v>
      </c>
      <c r="F147" s="492">
        <v>8859</v>
      </c>
      <c r="G147" s="493">
        <v>8859</v>
      </c>
      <c r="H147" s="494"/>
      <c r="I147" s="489">
        <v>18</v>
      </c>
      <c r="J147" s="487">
        <v>18</v>
      </c>
      <c r="K147" s="488">
        <v>17</v>
      </c>
      <c r="L147" s="481"/>
      <c r="M147" s="490" t="s">
        <v>248</v>
      </c>
      <c r="N147" s="481"/>
      <c r="O147" s="490" t="s">
        <v>208</v>
      </c>
      <c r="P147" s="481"/>
      <c r="Q147" s="484">
        <f t="shared" si="4"/>
        <v>159462</v>
      </c>
      <c r="R147" s="484">
        <f t="shared" si="4"/>
        <v>159462</v>
      </c>
      <c r="S147" s="484">
        <f t="shared" si="4"/>
        <v>150603</v>
      </c>
      <c r="T147" s="485">
        <f t="shared" si="5"/>
        <v>469527</v>
      </c>
    </row>
    <row r="148" spans="1:20" x14ac:dyDescent="0.3">
      <c r="A148" s="486" t="s">
        <v>453</v>
      </c>
      <c r="B148" s="487" t="s">
        <v>314</v>
      </c>
      <c r="C148" s="488" t="s">
        <v>303</v>
      </c>
      <c r="D148" s="481"/>
      <c r="E148" s="491">
        <v>9136.41</v>
      </c>
      <c r="F148" s="492">
        <v>9136.41</v>
      </c>
      <c r="G148" s="493">
        <v>9136.41</v>
      </c>
      <c r="H148" s="494"/>
      <c r="I148" s="489">
        <v>47</v>
      </c>
      <c r="J148" s="487">
        <v>42</v>
      </c>
      <c r="K148" s="488">
        <v>38</v>
      </c>
      <c r="L148" s="481"/>
      <c r="M148" s="490" t="s">
        <v>248</v>
      </c>
      <c r="N148" s="481"/>
      <c r="O148" s="490" t="s">
        <v>208</v>
      </c>
      <c r="P148" s="481"/>
      <c r="Q148" s="484">
        <f t="shared" si="4"/>
        <v>429411.27</v>
      </c>
      <c r="R148" s="484">
        <f t="shared" si="4"/>
        <v>383729.22</v>
      </c>
      <c r="S148" s="484">
        <f t="shared" si="4"/>
        <v>347183.58</v>
      </c>
      <c r="T148" s="485">
        <f t="shared" si="5"/>
        <v>1160324.07</v>
      </c>
    </row>
    <row r="149" spans="1:20" x14ac:dyDescent="0.3">
      <c r="A149" s="486" t="s">
        <v>453</v>
      </c>
      <c r="B149" s="487" t="s">
        <v>315</v>
      </c>
      <c r="C149" s="488" t="s">
        <v>303</v>
      </c>
      <c r="D149" s="481"/>
      <c r="E149" s="491">
        <v>9413.75</v>
      </c>
      <c r="F149" s="492">
        <v>9413.75</v>
      </c>
      <c r="G149" s="493">
        <v>9413.75</v>
      </c>
      <c r="H149" s="494"/>
      <c r="I149" s="489">
        <v>95</v>
      </c>
      <c r="J149" s="487">
        <v>98</v>
      </c>
      <c r="K149" s="488">
        <v>101</v>
      </c>
      <c r="L149" s="481"/>
      <c r="M149" s="490" t="s">
        <v>248</v>
      </c>
      <c r="N149" s="481"/>
      <c r="O149" s="490" t="s">
        <v>208</v>
      </c>
      <c r="P149" s="481"/>
      <c r="Q149" s="484">
        <f t="shared" si="4"/>
        <v>894306.25</v>
      </c>
      <c r="R149" s="484">
        <f t="shared" si="4"/>
        <v>922547.5</v>
      </c>
      <c r="S149" s="484">
        <f t="shared" si="4"/>
        <v>950788.75</v>
      </c>
      <c r="T149" s="485">
        <f t="shared" si="5"/>
        <v>2767642.5</v>
      </c>
    </row>
    <row r="150" spans="1:20" x14ac:dyDescent="0.3">
      <c r="A150" s="486" t="s">
        <v>453</v>
      </c>
      <c r="B150" s="487" t="s">
        <v>316</v>
      </c>
      <c r="C150" s="488" t="s">
        <v>303</v>
      </c>
      <c r="D150" s="481"/>
      <c r="E150" s="491">
        <v>9691.23</v>
      </c>
      <c r="F150" s="492">
        <v>9691.23</v>
      </c>
      <c r="G150" s="493">
        <v>9691.23</v>
      </c>
      <c r="H150" s="494"/>
      <c r="I150" s="489">
        <v>19</v>
      </c>
      <c r="J150" s="487">
        <v>19</v>
      </c>
      <c r="K150" s="488">
        <v>19</v>
      </c>
      <c r="L150" s="481"/>
      <c r="M150" s="490" t="s">
        <v>248</v>
      </c>
      <c r="N150" s="481"/>
      <c r="O150" s="490" t="s">
        <v>208</v>
      </c>
      <c r="P150" s="481"/>
      <c r="Q150" s="484">
        <f t="shared" si="4"/>
        <v>184133.37</v>
      </c>
      <c r="R150" s="484">
        <f t="shared" si="4"/>
        <v>184133.37</v>
      </c>
      <c r="S150" s="484">
        <f t="shared" si="4"/>
        <v>184133.37</v>
      </c>
      <c r="T150" s="485">
        <f t="shared" si="5"/>
        <v>552400.11</v>
      </c>
    </row>
    <row r="151" spans="1:20" x14ac:dyDescent="0.3">
      <c r="A151" s="486" t="s">
        <v>453</v>
      </c>
      <c r="B151" s="487" t="s">
        <v>317</v>
      </c>
      <c r="C151" s="488" t="s">
        <v>303</v>
      </c>
      <c r="D151" s="481"/>
      <c r="E151" s="491">
        <v>9968.74</v>
      </c>
      <c r="F151" s="492">
        <v>9968.74</v>
      </c>
      <c r="G151" s="493">
        <v>9968.74</v>
      </c>
      <c r="H151" s="494"/>
      <c r="I151" s="489">
        <v>37</v>
      </c>
      <c r="J151" s="487">
        <v>33</v>
      </c>
      <c r="K151" s="488">
        <v>32</v>
      </c>
      <c r="L151" s="481"/>
      <c r="M151" s="490" t="s">
        <v>248</v>
      </c>
      <c r="N151" s="481"/>
      <c r="O151" s="490" t="s">
        <v>208</v>
      </c>
      <c r="P151" s="481"/>
      <c r="Q151" s="484">
        <f t="shared" si="4"/>
        <v>368843.38</v>
      </c>
      <c r="R151" s="484">
        <f t="shared" si="4"/>
        <v>328968.42</v>
      </c>
      <c r="S151" s="484">
        <f t="shared" si="4"/>
        <v>318999.67999999999</v>
      </c>
      <c r="T151" s="485">
        <f t="shared" si="5"/>
        <v>1016811.48</v>
      </c>
    </row>
    <row r="152" spans="1:20" x14ac:dyDescent="0.3">
      <c r="A152" s="486" t="s">
        <v>453</v>
      </c>
      <c r="B152" s="487" t="s">
        <v>318</v>
      </c>
      <c r="C152" s="488" t="s">
        <v>303</v>
      </c>
      <c r="D152" s="481"/>
      <c r="E152" s="491">
        <v>10246.200000000001</v>
      </c>
      <c r="F152" s="492">
        <v>10246.200000000001</v>
      </c>
      <c r="G152" s="493">
        <v>10246.200000000001</v>
      </c>
      <c r="H152" s="494"/>
      <c r="I152" s="489">
        <v>49</v>
      </c>
      <c r="J152" s="487">
        <v>53</v>
      </c>
      <c r="K152" s="488">
        <v>56</v>
      </c>
      <c r="L152" s="481"/>
      <c r="M152" s="490" t="s">
        <v>248</v>
      </c>
      <c r="N152" s="481"/>
      <c r="O152" s="490" t="s">
        <v>208</v>
      </c>
      <c r="P152" s="481"/>
      <c r="Q152" s="484">
        <f t="shared" si="4"/>
        <v>502063.80000000005</v>
      </c>
      <c r="R152" s="484">
        <f t="shared" si="4"/>
        <v>543048.60000000009</v>
      </c>
      <c r="S152" s="484">
        <f t="shared" si="4"/>
        <v>573787.20000000007</v>
      </c>
      <c r="T152" s="485">
        <f t="shared" si="5"/>
        <v>1618899.6</v>
      </c>
    </row>
    <row r="153" spans="1:20" x14ac:dyDescent="0.3">
      <c r="A153" s="486" t="s">
        <v>453</v>
      </c>
      <c r="B153" s="487" t="s">
        <v>440</v>
      </c>
      <c r="C153" s="488" t="s">
        <v>303</v>
      </c>
      <c r="D153" s="481"/>
      <c r="E153" s="491">
        <v>9136.41</v>
      </c>
      <c r="F153" s="492">
        <v>9136.41</v>
      </c>
      <c r="G153" s="493">
        <v>9136.41</v>
      </c>
      <c r="H153" s="494"/>
      <c r="I153" s="489">
        <v>1</v>
      </c>
      <c r="J153" s="487">
        <v>1</v>
      </c>
      <c r="K153" s="488">
        <v>1</v>
      </c>
      <c r="L153" s="481"/>
      <c r="M153" s="490" t="s">
        <v>248</v>
      </c>
      <c r="N153" s="481"/>
      <c r="O153" s="490" t="s">
        <v>208</v>
      </c>
      <c r="P153" s="481"/>
      <c r="Q153" s="484">
        <f t="shared" si="4"/>
        <v>9136.41</v>
      </c>
      <c r="R153" s="484">
        <f t="shared" si="4"/>
        <v>9136.41</v>
      </c>
      <c r="S153" s="484">
        <f t="shared" si="4"/>
        <v>9136.41</v>
      </c>
      <c r="T153" s="485">
        <f t="shared" si="5"/>
        <v>27409.23</v>
      </c>
    </row>
    <row r="154" spans="1:20" x14ac:dyDescent="0.3">
      <c r="A154" s="486" t="s">
        <v>453</v>
      </c>
      <c r="B154" s="487" t="s">
        <v>441</v>
      </c>
      <c r="C154" s="488" t="s">
        <v>303</v>
      </c>
      <c r="D154" s="481"/>
      <c r="E154" s="491">
        <v>9968.74</v>
      </c>
      <c r="F154" s="492">
        <v>9968.74</v>
      </c>
      <c r="G154" s="493">
        <v>9968.74</v>
      </c>
      <c r="H154" s="494"/>
      <c r="I154" s="489">
        <v>1</v>
      </c>
      <c r="J154" s="487">
        <v>1</v>
      </c>
      <c r="K154" s="488">
        <v>1</v>
      </c>
      <c r="L154" s="481"/>
      <c r="M154" s="490" t="s">
        <v>248</v>
      </c>
      <c r="N154" s="481"/>
      <c r="O154" s="490" t="s">
        <v>208</v>
      </c>
      <c r="P154" s="481"/>
      <c r="Q154" s="484">
        <f t="shared" si="4"/>
        <v>9968.74</v>
      </c>
      <c r="R154" s="484">
        <f t="shared" si="4"/>
        <v>9968.74</v>
      </c>
      <c r="S154" s="484">
        <f t="shared" si="4"/>
        <v>9968.74</v>
      </c>
      <c r="T154" s="485">
        <f t="shared" si="5"/>
        <v>29906.22</v>
      </c>
    </row>
    <row r="155" spans="1:20" x14ac:dyDescent="0.3">
      <c r="A155" s="486" t="s">
        <v>453</v>
      </c>
      <c r="B155" s="487" t="s">
        <v>442</v>
      </c>
      <c r="C155" s="488" t="s">
        <v>303</v>
      </c>
      <c r="D155" s="481"/>
      <c r="E155" s="491">
        <v>10246.200000000001</v>
      </c>
      <c r="F155" s="492">
        <v>10246.200000000001</v>
      </c>
      <c r="G155" s="493">
        <v>10246.200000000001</v>
      </c>
      <c r="H155" s="494"/>
      <c r="I155" s="489">
        <v>1</v>
      </c>
      <c r="J155" s="487">
        <v>1</v>
      </c>
      <c r="K155" s="488">
        <v>1</v>
      </c>
      <c r="L155" s="481"/>
      <c r="M155" s="490" t="s">
        <v>248</v>
      </c>
      <c r="N155" s="481"/>
      <c r="O155" s="490" t="s">
        <v>208</v>
      </c>
      <c r="P155" s="481"/>
      <c r="Q155" s="484">
        <f t="shared" si="4"/>
        <v>10246.200000000001</v>
      </c>
      <c r="R155" s="484">
        <f t="shared" si="4"/>
        <v>10246.200000000001</v>
      </c>
      <c r="S155" s="484">
        <f t="shared" si="4"/>
        <v>10246.200000000001</v>
      </c>
      <c r="T155" s="485">
        <f t="shared" si="5"/>
        <v>30738.600000000002</v>
      </c>
    </row>
    <row r="156" spans="1:20" x14ac:dyDescent="0.3">
      <c r="A156" s="486" t="s">
        <v>453</v>
      </c>
      <c r="B156" s="487" t="s">
        <v>319</v>
      </c>
      <c r="C156" s="488" t="s">
        <v>303</v>
      </c>
      <c r="D156" s="481"/>
      <c r="E156" s="491">
        <v>10801.07</v>
      </c>
      <c r="F156" s="492">
        <v>10801.07</v>
      </c>
      <c r="G156" s="493">
        <v>10801.07</v>
      </c>
      <c r="H156" s="494"/>
      <c r="I156" s="489">
        <v>1</v>
      </c>
      <c r="J156" s="487">
        <v>1</v>
      </c>
      <c r="K156" s="488">
        <v>1</v>
      </c>
      <c r="L156" s="481"/>
      <c r="M156" s="490" t="s">
        <v>248</v>
      </c>
      <c r="N156" s="481"/>
      <c r="O156" s="490" t="s">
        <v>208</v>
      </c>
      <c r="P156" s="481"/>
      <c r="Q156" s="484">
        <f t="shared" si="4"/>
        <v>10801.07</v>
      </c>
      <c r="R156" s="484">
        <f t="shared" si="4"/>
        <v>10801.07</v>
      </c>
      <c r="S156" s="484">
        <f t="shared" si="4"/>
        <v>10801.07</v>
      </c>
      <c r="T156" s="485">
        <f t="shared" si="5"/>
        <v>32403.21</v>
      </c>
    </row>
    <row r="157" spans="1:20" x14ac:dyDescent="0.3">
      <c r="A157" s="486" t="s">
        <v>453</v>
      </c>
      <c r="B157" s="487" t="s">
        <v>320</v>
      </c>
      <c r="C157" s="488" t="s">
        <v>303</v>
      </c>
      <c r="D157" s="481"/>
      <c r="E157" s="491">
        <v>10246.200000000001</v>
      </c>
      <c r="F157" s="492">
        <v>10246.200000000001</v>
      </c>
      <c r="G157" s="493">
        <v>10246.200000000001</v>
      </c>
      <c r="H157" s="494"/>
      <c r="I157" s="489">
        <v>2</v>
      </c>
      <c r="J157" s="487">
        <v>2</v>
      </c>
      <c r="K157" s="488">
        <v>2</v>
      </c>
      <c r="L157" s="481"/>
      <c r="M157" s="490" t="s">
        <v>248</v>
      </c>
      <c r="N157" s="481"/>
      <c r="O157" s="490" t="s">
        <v>208</v>
      </c>
      <c r="P157" s="481"/>
      <c r="Q157" s="484">
        <f t="shared" si="4"/>
        <v>20492.400000000001</v>
      </c>
      <c r="R157" s="484">
        <f t="shared" si="4"/>
        <v>20492.400000000001</v>
      </c>
      <c r="S157" s="484">
        <f t="shared" si="4"/>
        <v>20492.400000000001</v>
      </c>
      <c r="T157" s="485">
        <f t="shared" si="5"/>
        <v>61477.200000000004</v>
      </c>
    </row>
    <row r="158" spans="1:20" x14ac:dyDescent="0.3">
      <c r="A158" s="486" t="s">
        <v>453</v>
      </c>
      <c r="B158" s="487" t="s">
        <v>443</v>
      </c>
      <c r="C158" s="488" t="s">
        <v>303</v>
      </c>
      <c r="D158" s="481"/>
      <c r="E158" s="491">
        <v>10801.07</v>
      </c>
      <c r="F158" s="492">
        <v>10801.07</v>
      </c>
      <c r="G158" s="493">
        <v>10801.07</v>
      </c>
      <c r="H158" s="494"/>
      <c r="I158" s="489">
        <v>1</v>
      </c>
      <c r="J158" s="487">
        <v>1</v>
      </c>
      <c r="K158" s="488">
        <v>1</v>
      </c>
      <c r="L158" s="481"/>
      <c r="M158" s="490" t="s">
        <v>248</v>
      </c>
      <c r="N158" s="481"/>
      <c r="O158" s="490" t="s">
        <v>208</v>
      </c>
      <c r="P158" s="481"/>
      <c r="Q158" s="484">
        <f t="shared" si="4"/>
        <v>10801.07</v>
      </c>
      <c r="R158" s="484">
        <f t="shared" si="4"/>
        <v>10801.07</v>
      </c>
      <c r="S158" s="484">
        <f t="shared" si="4"/>
        <v>10801.07</v>
      </c>
      <c r="T158" s="485">
        <f t="shared" si="5"/>
        <v>32403.21</v>
      </c>
    </row>
    <row r="159" spans="1:20" x14ac:dyDescent="0.3">
      <c r="A159" s="486" t="s">
        <v>453</v>
      </c>
      <c r="B159" s="487" t="s">
        <v>388</v>
      </c>
      <c r="C159" s="488" t="s">
        <v>303</v>
      </c>
      <c r="D159" s="481"/>
      <c r="E159" s="491">
        <v>10523.53</v>
      </c>
      <c r="F159" s="492">
        <v>10523.53</v>
      </c>
      <c r="G159" s="493">
        <v>10523.53</v>
      </c>
      <c r="H159" s="494"/>
      <c r="I159" s="489">
        <v>16</v>
      </c>
      <c r="J159" s="487">
        <v>14</v>
      </c>
      <c r="K159" s="488">
        <v>13</v>
      </c>
      <c r="L159" s="481"/>
      <c r="M159" s="490" t="s">
        <v>248</v>
      </c>
      <c r="N159" s="481"/>
      <c r="O159" s="490" t="s">
        <v>208</v>
      </c>
      <c r="P159" s="481"/>
      <c r="Q159" s="484">
        <f t="shared" si="4"/>
        <v>168376.48</v>
      </c>
      <c r="R159" s="484">
        <f t="shared" si="4"/>
        <v>147329.42000000001</v>
      </c>
      <c r="S159" s="484">
        <f t="shared" si="4"/>
        <v>136805.89000000001</v>
      </c>
      <c r="T159" s="485">
        <f t="shared" si="5"/>
        <v>452511.79000000004</v>
      </c>
    </row>
    <row r="160" spans="1:20" x14ac:dyDescent="0.3">
      <c r="A160" s="486" t="s">
        <v>453</v>
      </c>
      <c r="B160" s="487" t="s">
        <v>321</v>
      </c>
      <c r="C160" s="488" t="s">
        <v>303</v>
      </c>
      <c r="D160" s="481"/>
      <c r="E160" s="491">
        <v>10801.07</v>
      </c>
      <c r="F160" s="492">
        <v>10801.07</v>
      </c>
      <c r="G160" s="493">
        <v>10801.07</v>
      </c>
      <c r="H160" s="494"/>
      <c r="I160" s="489">
        <v>19</v>
      </c>
      <c r="J160" s="487">
        <v>22</v>
      </c>
      <c r="K160" s="488">
        <v>22</v>
      </c>
      <c r="L160" s="481"/>
      <c r="M160" s="490" t="s">
        <v>248</v>
      </c>
      <c r="N160" s="481"/>
      <c r="O160" s="490" t="s">
        <v>208</v>
      </c>
      <c r="P160" s="481"/>
      <c r="Q160" s="484">
        <f t="shared" si="4"/>
        <v>205220.33</v>
      </c>
      <c r="R160" s="484">
        <f t="shared" si="4"/>
        <v>237623.53999999998</v>
      </c>
      <c r="S160" s="484">
        <f t="shared" si="4"/>
        <v>237623.53999999998</v>
      </c>
      <c r="T160" s="485">
        <f t="shared" si="5"/>
        <v>680467.40999999992</v>
      </c>
    </row>
    <row r="161" spans="1:20" x14ac:dyDescent="0.3">
      <c r="A161" s="486" t="s">
        <v>453</v>
      </c>
      <c r="B161" s="487" t="s">
        <v>322</v>
      </c>
      <c r="C161" s="488" t="s">
        <v>303</v>
      </c>
      <c r="D161" s="481"/>
      <c r="E161" s="491">
        <v>10801.07</v>
      </c>
      <c r="F161" s="492">
        <v>10801.07</v>
      </c>
      <c r="G161" s="493">
        <v>10801.07</v>
      </c>
      <c r="H161" s="494"/>
      <c r="I161" s="489">
        <v>1</v>
      </c>
      <c r="J161" s="487">
        <v>1</v>
      </c>
      <c r="K161" s="488">
        <v>1</v>
      </c>
      <c r="L161" s="481"/>
      <c r="M161" s="490" t="s">
        <v>248</v>
      </c>
      <c r="N161" s="481"/>
      <c r="O161" s="490" t="s">
        <v>208</v>
      </c>
      <c r="P161" s="481"/>
      <c r="Q161" s="484">
        <f t="shared" si="4"/>
        <v>10801.07</v>
      </c>
      <c r="R161" s="484">
        <f t="shared" si="4"/>
        <v>10801.07</v>
      </c>
      <c r="S161" s="484">
        <f t="shared" si="4"/>
        <v>10801.07</v>
      </c>
      <c r="T161" s="485">
        <f t="shared" si="5"/>
        <v>32403.21</v>
      </c>
    </row>
    <row r="162" spans="1:20" x14ac:dyDescent="0.3">
      <c r="A162" s="486" t="s">
        <v>453</v>
      </c>
      <c r="B162" s="487" t="s">
        <v>323</v>
      </c>
      <c r="C162" s="488" t="s">
        <v>303</v>
      </c>
      <c r="D162" s="481"/>
      <c r="E162" s="491">
        <v>10523.52</v>
      </c>
      <c r="F162" s="492">
        <v>10523.52</v>
      </c>
      <c r="G162" s="493">
        <v>10523.52</v>
      </c>
      <c r="H162" s="494"/>
      <c r="I162" s="489">
        <v>5</v>
      </c>
      <c r="J162" s="487">
        <v>5</v>
      </c>
      <c r="K162" s="488">
        <v>5</v>
      </c>
      <c r="L162" s="481"/>
      <c r="M162" s="490" t="s">
        <v>248</v>
      </c>
      <c r="N162" s="481"/>
      <c r="O162" s="490" t="s">
        <v>208</v>
      </c>
      <c r="P162" s="481"/>
      <c r="Q162" s="484">
        <f t="shared" si="4"/>
        <v>52617.600000000006</v>
      </c>
      <c r="R162" s="484">
        <f t="shared" si="4"/>
        <v>52617.600000000006</v>
      </c>
      <c r="S162" s="484">
        <f t="shared" si="4"/>
        <v>52617.600000000006</v>
      </c>
      <c r="T162" s="485">
        <f t="shared" si="5"/>
        <v>157852.80000000002</v>
      </c>
    </row>
    <row r="163" spans="1:20" x14ac:dyDescent="0.3">
      <c r="A163" s="486" t="s">
        <v>453</v>
      </c>
      <c r="B163" s="487" t="s">
        <v>325</v>
      </c>
      <c r="C163" s="488" t="s">
        <v>303</v>
      </c>
      <c r="D163" s="481"/>
      <c r="E163" s="491">
        <v>11085.91</v>
      </c>
      <c r="F163" s="492">
        <v>11085.91</v>
      </c>
      <c r="G163" s="493">
        <v>11085.91</v>
      </c>
      <c r="H163" s="494"/>
      <c r="I163" s="489">
        <v>18</v>
      </c>
      <c r="J163" s="487">
        <v>17</v>
      </c>
      <c r="K163" s="488">
        <v>17</v>
      </c>
      <c r="L163" s="481"/>
      <c r="M163" s="490" t="s">
        <v>248</v>
      </c>
      <c r="N163" s="481"/>
      <c r="O163" s="490" t="s">
        <v>208</v>
      </c>
      <c r="P163" s="481"/>
      <c r="Q163" s="484">
        <f t="shared" si="4"/>
        <v>199546.38</v>
      </c>
      <c r="R163" s="484">
        <f t="shared" si="4"/>
        <v>188460.47</v>
      </c>
      <c r="S163" s="484">
        <f t="shared" si="4"/>
        <v>188460.47</v>
      </c>
      <c r="T163" s="485">
        <f t="shared" si="5"/>
        <v>576467.31999999995</v>
      </c>
    </row>
    <row r="164" spans="1:20" x14ac:dyDescent="0.3">
      <c r="A164" s="486" t="s">
        <v>453</v>
      </c>
      <c r="B164" s="487" t="s">
        <v>389</v>
      </c>
      <c r="C164" s="488" t="s">
        <v>303</v>
      </c>
      <c r="D164" s="481"/>
      <c r="E164" s="491">
        <v>11085.91</v>
      </c>
      <c r="F164" s="492">
        <v>11085.91</v>
      </c>
      <c r="G164" s="493">
        <v>11085.91</v>
      </c>
      <c r="H164" s="494"/>
      <c r="I164" s="489">
        <v>1</v>
      </c>
      <c r="J164" s="487">
        <v>1</v>
      </c>
      <c r="K164" s="488">
        <v>1</v>
      </c>
      <c r="L164" s="481"/>
      <c r="M164" s="490" t="s">
        <v>248</v>
      </c>
      <c r="N164" s="481"/>
      <c r="O164" s="490" t="s">
        <v>208</v>
      </c>
      <c r="P164" s="481"/>
      <c r="Q164" s="484">
        <f t="shared" si="4"/>
        <v>11085.91</v>
      </c>
      <c r="R164" s="484">
        <f t="shared" si="4"/>
        <v>11085.91</v>
      </c>
      <c r="S164" s="484">
        <f t="shared" si="4"/>
        <v>11085.91</v>
      </c>
      <c r="T164" s="485">
        <f t="shared" si="5"/>
        <v>33257.729999999996</v>
      </c>
    </row>
    <row r="165" spans="1:20" x14ac:dyDescent="0.3">
      <c r="A165" s="486" t="s">
        <v>453</v>
      </c>
      <c r="B165" s="487" t="s">
        <v>326</v>
      </c>
      <c r="C165" s="488" t="s">
        <v>303</v>
      </c>
      <c r="D165" s="481"/>
      <c r="E165" s="491">
        <v>11085.91</v>
      </c>
      <c r="F165" s="492">
        <v>11085.91</v>
      </c>
      <c r="G165" s="493">
        <v>11085.91</v>
      </c>
      <c r="H165" s="494"/>
      <c r="I165" s="489">
        <v>2</v>
      </c>
      <c r="J165" s="487">
        <v>2</v>
      </c>
      <c r="K165" s="488">
        <v>2</v>
      </c>
      <c r="L165" s="481"/>
      <c r="M165" s="490" t="s">
        <v>248</v>
      </c>
      <c r="N165" s="481"/>
      <c r="O165" s="490" t="s">
        <v>208</v>
      </c>
      <c r="P165" s="481"/>
      <c r="Q165" s="484">
        <f t="shared" si="4"/>
        <v>22171.82</v>
      </c>
      <c r="R165" s="484">
        <f t="shared" si="4"/>
        <v>22171.82</v>
      </c>
      <c r="S165" s="484">
        <f t="shared" si="4"/>
        <v>22171.82</v>
      </c>
      <c r="T165" s="485">
        <f t="shared" si="5"/>
        <v>66515.459999999992</v>
      </c>
    </row>
    <row r="166" spans="1:20" x14ac:dyDescent="0.3">
      <c r="A166" s="486" t="s">
        <v>453</v>
      </c>
      <c r="B166" s="487" t="s">
        <v>327</v>
      </c>
      <c r="C166" s="488" t="s">
        <v>303</v>
      </c>
      <c r="D166" s="481"/>
      <c r="E166" s="491">
        <v>11085.91</v>
      </c>
      <c r="F166" s="492">
        <v>11085.91</v>
      </c>
      <c r="G166" s="493">
        <v>11085.91</v>
      </c>
      <c r="H166" s="494"/>
      <c r="I166" s="489">
        <v>20</v>
      </c>
      <c r="J166" s="487">
        <v>20</v>
      </c>
      <c r="K166" s="488">
        <v>20</v>
      </c>
      <c r="L166" s="481"/>
      <c r="M166" s="490" t="s">
        <v>248</v>
      </c>
      <c r="N166" s="481"/>
      <c r="O166" s="490" t="s">
        <v>208</v>
      </c>
      <c r="P166" s="481"/>
      <c r="Q166" s="484">
        <f t="shared" si="4"/>
        <v>221718.2</v>
      </c>
      <c r="R166" s="484">
        <f t="shared" si="4"/>
        <v>221718.2</v>
      </c>
      <c r="S166" s="484">
        <f t="shared" si="4"/>
        <v>221718.2</v>
      </c>
      <c r="T166" s="485">
        <f t="shared" si="5"/>
        <v>665154.60000000009</v>
      </c>
    </row>
    <row r="167" spans="1:20" x14ac:dyDescent="0.3">
      <c r="A167" s="486" t="s">
        <v>453</v>
      </c>
      <c r="B167" s="487" t="s">
        <v>328</v>
      </c>
      <c r="C167" s="488" t="s">
        <v>303</v>
      </c>
      <c r="D167" s="481"/>
      <c r="E167" s="491">
        <v>11085.91</v>
      </c>
      <c r="F167" s="492">
        <v>11085.91</v>
      </c>
      <c r="G167" s="493">
        <v>11085.91</v>
      </c>
      <c r="H167" s="494"/>
      <c r="I167" s="489">
        <v>1</v>
      </c>
      <c r="J167" s="487">
        <v>1</v>
      </c>
      <c r="K167" s="488">
        <v>1</v>
      </c>
      <c r="L167" s="481"/>
      <c r="M167" s="490" t="s">
        <v>248</v>
      </c>
      <c r="N167" s="481"/>
      <c r="O167" s="490" t="s">
        <v>208</v>
      </c>
      <c r="P167" s="481"/>
      <c r="Q167" s="484">
        <f t="shared" si="4"/>
        <v>11085.91</v>
      </c>
      <c r="R167" s="484">
        <f t="shared" si="4"/>
        <v>11085.91</v>
      </c>
      <c r="S167" s="484">
        <f t="shared" si="4"/>
        <v>11085.91</v>
      </c>
      <c r="T167" s="485">
        <f t="shared" si="5"/>
        <v>33257.729999999996</v>
      </c>
    </row>
    <row r="168" spans="1:20" x14ac:dyDescent="0.3">
      <c r="A168" s="486" t="s">
        <v>453</v>
      </c>
      <c r="B168" s="487" t="s">
        <v>329</v>
      </c>
      <c r="C168" s="488" t="s">
        <v>303</v>
      </c>
      <c r="D168" s="481"/>
      <c r="E168" s="491">
        <v>11085.91</v>
      </c>
      <c r="F168" s="492">
        <v>11085.91</v>
      </c>
      <c r="G168" s="493">
        <v>11085.91</v>
      </c>
      <c r="H168" s="494"/>
      <c r="I168" s="489">
        <v>6</v>
      </c>
      <c r="J168" s="487">
        <v>6</v>
      </c>
      <c r="K168" s="488">
        <v>6</v>
      </c>
      <c r="L168" s="481"/>
      <c r="M168" s="490" t="s">
        <v>248</v>
      </c>
      <c r="N168" s="481"/>
      <c r="O168" s="490" t="s">
        <v>208</v>
      </c>
      <c r="P168" s="481"/>
      <c r="Q168" s="484">
        <f t="shared" si="4"/>
        <v>66515.459999999992</v>
      </c>
      <c r="R168" s="484">
        <f t="shared" si="4"/>
        <v>66515.459999999992</v>
      </c>
      <c r="S168" s="484">
        <f t="shared" si="4"/>
        <v>66515.459999999992</v>
      </c>
      <c r="T168" s="485">
        <f t="shared" si="5"/>
        <v>199546.37999999998</v>
      </c>
    </row>
    <row r="169" spans="1:20" x14ac:dyDescent="0.3">
      <c r="A169" s="486" t="s">
        <v>453</v>
      </c>
      <c r="B169" s="487" t="s">
        <v>330</v>
      </c>
      <c r="C169" s="488" t="s">
        <v>303</v>
      </c>
      <c r="D169" s="481"/>
      <c r="E169" s="491">
        <v>11085.91</v>
      </c>
      <c r="F169" s="492">
        <v>11085.91</v>
      </c>
      <c r="G169" s="493">
        <v>11085.91</v>
      </c>
      <c r="H169" s="494"/>
      <c r="I169" s="489">
        <v>168</v>
      </c>
      <c r="J169" s="487">
        <v>169</v>
      </c>
      <c r="K169" s="488">
        <v>169</v>
      </c>
      <c r="L169" s="481"/>
      <c r="M169" s="490" t="s">
        <v>248</v>
      </c>
      <c r="N169" s="481"/>
      <c r="O169" s="490" t="s">
        <v>208</v>
      </c>
      <c r="P169" s="481"/>
      <c r="Q169" s="484">
        <f t="shared" si="4"/>
        <v>1862432.88</v>
      </c>
      <c r="R169" s="484">
        <f t="shared" si="4"/>
        <v>1873518.79</v>
      </c>
      <c r="S169" s="484">
        <f t="shared" si="4"/>
        <v>1873518.79</v>
      </c>
      <c r="T169" s="485">
        <f t="shared" si="5"/>
        <v>5609470.46</v>
      </c>
    </row>
    <row r="170" spans="1:20" x14ac:dyDescent="0.3">
      <c r="A170" s="486" t="s">
        <v>453</v>
      </c>
      <c r="B170" s="487" t="s">
        <v>331</v>
      </c>
      <c r="C170" s="488" t="s">
        <v>303</v>
      </c>
      <c r="D170" s="481"/>
      <c r="E170" s="491">
        <v>11085.91</v>
      </c>
      <c r="F170" s="492">
        <v>11085.91</v>
      </c>
      <c r="G170" s="493">
        <v>11085.91</v>
      </c>
      <c r="H170" s="494"/>
      <c r="I170" s="489">
        <v>4</v>
      </c>
      <c r="J170" s="487">
        <v>4</v>
      </c>
      <c r="K170" s="488">
        <v>4</v>
      </c>
      <c r="L170" s="481"/>
      <c r="M170" s="490" t="s">
        <v>248</v>
      </c>
      <c r="N170" s="481"/>
      <c r="O170" s="490" t="s">
        <v>208</v>
      </c>
      <c r="P170" s="481"/>
      <c r="Q170" s="484">
        <f t="shared" si="4"/>
        <v>44343.64</v>
      </c>
      <c r="R170" s="484">
        <f t="shared" si="4"/>
        <v>44343.64</v>
      </c>
      <c r="S170" s="484">
        <f t="shared" si="4"/>
        <v>44343.64</v>
      </c>
      <c r="T170" s="485">
        <f t="shared" si="5"/>
        <v>133030.91999999998</v>
      </c>
    </row>
    <row r="171" spans="1:20" x14ac:dyDescent="0.3">
      <c r="A171" s="486" t="s">
        <v>453</v>
      </c>
      <c r="B171" s="487" t="s">
        <v>332</v>
      </c>
      <c r="C171" s="488" t="s">
        <v>303</v>
      </c>
      <c r="D171" s="481"/>
      <c r="E171" s="491">
        <v>11085.91</v>
      </c>
      <c r="F171" s="492">
        <v>11085.91</v>
      </c>
      <c r="G171" s="493">
        <v>11085.91</v>
      </c>
      <c r="H171" s="494"/>
      <c r="I171" s="489">
        <v>3</v>
      </c>
      <c r="J171" s="487">
        <v>3</v>
      </c>
      <c r="K171" s="488">
        <v>3</v>
      </c>
      <c r="L171" s="481"/>
      <c r="M171" s="490" t="s">
        <v>248</v>
      </c>
      <c r="N171" s="481"/>
      <c r="O171" s="490" t="s">
        <v>208</v>
      </c>
      <c r="P171" s="481"/>
      <c r="Q171" s="484">
        <f t="shared" si="4"/>
        <v>33257.729999999996</v>
      </c>
      <c r="R171" s="484">
        <f t="shared" si="4"/>
        <v>33257.729999999996</v>
      </c>
      <c r="S171" s="484">
        <f t="shared" si="4"/>
        <v>33257.729999999996</v>
      </c>
      <c r="T171" s="485">
        <f t="shared" si="5"/>
        <v>99773.189999999988</v>
      </c>
    </row>
    <row r="172" spans="1:20" x14ac:dyDescent="0.3">
      <c r="A172" s="486" t="s">
        <v>453</v>
      </c>
      <c r="B172" s="487" t="s">
        <v>333</v>
      </c>
      <c r="C172" s="488" t="s">
        <v>303</v>
      </c>
      <c r="D172" s="481"/>
      <c r="E172" s="491">
        <v>11085.91</v>
      </c>
      <c r="F172" s="492">
        <v>11085.91</v>
      </c>
      <c r="G172" s="493">
        <v>11085.91</v>
      </c>
      <c r="H172" s="494"/>
      <c r="I172" s="489">
        <v>2</v>
      </c>
      <c r="J172" s="487">
        <v>2</v>
      </c>
      <c r="K172" s="488">
        <v>2</v>
      </c>
      <c r="L172" s="481"/>
      <c r="M172" s="490" t="s">
        <v>248</v>
      </c>
      <c r="N172" s="481"/>
      <c r="O172" s="490" t="s">
        <v>208</v>
      </c>
      <c r="P172" s="481"/>
      <c r="Q172" s="484">
        <f t="shared" si="4"/>
        <v>22171.82</v>
      </c>
      <c r="R172" s="484">
        <f t="shared" si="4"/>
        <v>22171.82</v>
      </c>
      <c r="S172" s="484">
        <f t="shared" si="4"/>
        <v>22171.82</v>
      </c>
      <c r="T172" s="485">
        <f t="shared" si="5"/>
        <v>66515.459999999992</v>
      </c>
    </row>
    <row r="173" spans="1:20" x14ac:dyDescent="0.3">
      <c r="A173" s="486" t="s">
        <v>453</v>
      </c>
      <c r="B173" s="487" t="s">
        <v>390</v>
      </c>
      <c r="C173" s="488" t="s">
        <v>303</v>
      </c>
      <c r="D173" s="481"/>
      <c r="E173" s="491">
        <v>11085.91</v>
      </c>
      <c r="F173" s="492">
        <v>11085.91</v>
      </c>
      <c r="G173" s="493">
        <v>11085.91</v>
      </c>
      <c r="H173" s="494"/>
      <c r="I173" s="489">
        <v>2</v>
      </c>
      <c r="J173" s="487">
        <v>2</v>
      </c>
      <c r="K173" s="488">
        <v>2</v>
      </c>
      <c r="L173" s="481"/>
      <c r="M173" s="490" t="s">
        <v>248</v>
      </c>
      <c r="N173" s="481"/>
      <c r="O173" s="490" t="s">
        <v>208</v>
      </c>
      <c r="P173" s="481"/>
      <c r="Q173" s="484">
        <f t="shared" si="4"/>
        <v>22171.82</v>
      </c>
      <c r="R173" s="484">
        <f t="shared" si="4"/>
        <v>22171.82</v>
      </c>
      <c r="S173" s="484">
        <f t="shared" si="4"/>
        <v>22171.82</v>
      </c>
      <c r="T173" s="485">
        <f t="shared" si="5"/>
        <v>66515.459999999992</v>
      </c>
    </row>
    <row r="174" spans="1:20" x14ac:dyDescent="0.3">
      <c r="A174" s="486" t="s">
        <v>453</v>
      </c>
      <c r="B174" s="487" t="s">
        <v>334</v>
      </c>
      <c r="C174" s="488" t="s">
        <v>303</v>
      </c>
      <c r="D174" s="481"/>
      <c r="E174" s="491">
        <v>11085.91</v>
      </c>
      <c r="F174" s="492">
        <v>11085.91</v>
      </c>
      <c r="G174" s="493">
        <v>11085.91</v>
      </c>
      <c r="H174" s="494"/>
      <c r="I174" s="489">
        <v>14</v>
      </c>
      <c r="J174" s="487">
        <v>14</v>
      </c>
      <c r="K174" s="488">
        <v>15</v>
      </c>
      <c r="L174" s="481"/>
      <c r="M174" s="490" t="s">
        <v>248</v>
      </c>
      <c r="N174" s="481"/>
      <c r="O174" s="490" t="s">
        <v>208</v>
      </c>
      <c r="P174" s="481"/>
      <c r="Q174" s="484">
        <f t="shared" si="4"/>
        <v>155202.74</v>
      </c>
      <c r="R174" s="484">
        <f t="shared" si="4"/>
        <v>155202.74</v>
      </c>
      <c r="S174" s="484">
        <f t="shared" si="4"/>
        <v>166288.65</v>
      </c>
      <c r="T174" s="485">
        <f t="shared" si="5"/>
        <v>476694.13</v>
      </c>
    </row>
    <row r="175" spans="1:20" x14ac:dyDescent="0.3">
      <c r="A175" s="486" t="s">
        <v>453</v>
      </c>
      <c r="B175" s="487" t="s">
        <v>335</v>
      </c>
      <c r="C175" s="488" t="s">
        <v>303</v>
      </c>
      <c r="D175" s="481"/>
      <c r="E175" s="491">
        <v>11085.91</v>
      </c>
      <c r="F175" s="492">
        <v>11085.91</v>
      </c>
      <c r="G175" s="493">
        <v>11085.91</v>
      </c>
      <c r="H175" s="494"/>
      <c r="I175" s="489">
        <v>7</v>
      </c>
      <c r="J175" s="487">
        <v>7</v>
      </c>
      <c r="K175" s="488">
        <v>7</v>
      </c>
      <c r="L175" s="481"/>
      <c r="M175" s="490" t="s">
        <v>248</v>
      </c>
      <c r="N175" s="481"/>
      <c r="O175" s="490" t="s">
        <v>208</v>
      </c>
      <c r="P175" s="481"/>
      <c r="Q175" s="484">
        <f t="shared" si="4"/>
        <v>77601.37</v>
      </c>
      <c r="R175" s="484">
        <f t="shared" si="4"/>
        <v>77601.37</v>
      </c>
      <c r="S175" s="484">
        <f t="shared" si="4"/>
        <v>77601.37</v>
      </c>
      <c r="T175" s="485">
        <f t="shared" si="5"/>
        <v>232804.11</v>
      </c>
    </row>
    <row r="176" spans="1:20" x14ac:dyDescent="0.3">
      <c r="A176" s="486" t="s">
        <v>453</v>
      </c>
      <c r="B176" s="487" t="s">
        <v>336</v>
      </c>
      <c r="C176" s="488" t="s">
        <v>303</v>
      </c>
      <c r="D176" s="481"/>
      <c r="E176" s="491">
        <v>11085.91</v>
      </c>
      <c r="F176" s="492">
        <v>11085.91</v>
      </c>
      <c r="G176" s="493">
        <v>11085.91</v>
      </c>
      <c r="H176" s="494"/>
      <c r="I176" s="489">
        <v>17</v>
      </c>
      <c r="J176" s="487">
        <v>17</v>
      </c>
      <c r="K176" s="488">
        <v>17</v>
      </c>
      <c r="L176" s="481"/>
      <c r="M176" s="490" t="s">
        <v>248</v>
      </c>
      <c r="N176" s="481"/>
      <c r="O176" s="490" t="s">
        <v>208</v>
      </c>
      <c r="P176" s="481"/>
      <c r="Q176" s="484">
        <f t="shared" si="4"/>
        <v>188460.47</v>
      </c>
      <c r="R176" s="484">
        <f t="shared" si="4"/>
        <v>188460.47</v>
      </c>
      <c r="S176" s="484">
        <f t="shared" si="4"/>
        <v>188460.47</v>
      </c>
      <c r="T176" s="485">
        <f t="shared" si="5"/>
        <v>565381.41</v>
      </c>
    </row>
    <row r="177" spans="1:20" x14ac:dyDescent="0.3">
      <c r="A177" s="486" t="s">
        <v>453</v>
      </c>
      <c r="B177" s="487" t="s">
        <v>330</v>
      </c>
      <c r="C177" s="488" t="s">
        <v>303</v>
      </c>
      <c r="D177" s="481"/>
      <c r="E177" s="491">
        <v>8314.43</v>
      </c>
      <c r="F177" s="492">
        <v>8314.43</v>
      </c>
      <c r="G177" s="493">
        <v>8314.43</v>
      </c>
      <c r="H177" s="494"/>
      <c r="I177" s="489">
        <v>1</v>
      </c>
      <c r="J177" s="487">
        <v>1</v>
      </c>
      <c r="K177" s="488">
        <v>1</v>
      </c>
      <c r="L177" s="481"/>
      <c r="M177" s="490" t="s">
        <v>248</v>
      </c>
      <c r="N177" s="481"/>
      <c r="O177" s="490" t="s">
        <v>208</v>
      </c>
      <c r="P177" s="481"/>
      <c r="Q177" s="484">
        <f t="shared" si="4"/>
        <v>8314.43</v>
      </c>
      <c r="R177" s="484">
        <f t="shared" si="4"/>
        <v>8314.43</v>
      </c>
      <c r="S177" s="484">
        <f t="shared" si="4"/>
        <v>8314.43</v>
      </c>
      <c r="T177" s="485">
        <f t="shared" si="5"/>
        <v>24943.29</v>
      </c>
    </row>
    <row r="178" spans="1:20" x14ac:dyDescent="0.3">
      <c r="A178" s="486" t="s">
        <v>453</v>
      </c>
      <c r="B178" s="487" t="s">
        <v>337</v>
      </c>
      <c r="C178" s="488" t="s">
        <v>247</v>
      </c>
      <c r="D178" s="481"/>
      <c r="E178" s="491">
        <v>6194.94</v>
      </c>
      <c r="F178" s="492">
        <v>6194.94</v>
      </c>
      <c r="G178" s="493">
        <v>6194.94</v>
      </c>
      <c r="H178" s="494"/>
      <c r="I178" s="489">
        <v>1</v>
      </c>
      <c r="J178" s="487">
        <v>1</v>
      </c>
      <c r="K178" s="488">
        <v>1</v>
      </c>
      <c r="L178" s="481"/>
      <c r="M178" s="490" t="s">
        <v>248</v>
      </c>
      <c r="N178" s="481"/>
      <c r="O178" s="490" t="s">
        <v>208</v>
      </c>
      <c r="P178" s="481"/>
      <c r="Q178" s="484">
        <f t="shared" si="4"/>
        <v>6194.94</v>
      </c>
      <c r="R178" s="484">
        <f t="shared" si="4"/>
        <v>6194.94</v>
      </c>
      <c r="S178" s="484">
        <f t="shared" si="4"/>
        <v>6194.94</v>
      </c>
      <c r="T178" s="485">
        <f t="shared" si="5"/>
        <v>18584.82</v>
      </c>
    </row>
    <row r="179" spans="1:20" x14ac:dyDescent="0.3">
      <c r="A179" s="486" t="s">
        <v>453</v>
      </c>
      <c r="B179" s="487" t="s">
        <v>267</v>
      </c>
      <c r="C179" s="488" t="s">
        <v>247</v>
      </c>
      <c r="D179" s="481"/>
      <c r="E179" s="491">
        <v>8395.94</v>
      </c>
      <c r="F179" s="492">
        <v>8395.94</v>
      </c>
      <c r="G179" s="493">
        <v>8395.94</v>
      </c>
      <c r="H179" s="494"/>
      <c r="I179" s="489">
        <v>1</v>
      </c>
      <c r="J179" s="487">
        <v>1</v>
      </c>
      <c r="K179" s="488">
        <v>1</v>
      </c>
      <c r="L179" s="481"/>
      <c r="M179" s="490" t="s">
        <v>248</v>
      </c>
      <c r="N179" s="481"/>
      <c r="O179" s="490" t="s">
        <v>208</v>
      </c>
      <c r="P179" s="481"/>
      <c r="Q179" s="484">
        <f t="shared" si="4"/>
        <v>8395.94</v>
      </c>
      <c r="R179" s="484">
        <f t="shared" si="4"/>
        <v>8395.94</v>
      </c>
      <c r="S179" s="484">
        <f t="shared" si="4"/>
        <v>8395.94</v>
      </c>
      <c r="T179" s="485">
        <f t="shared" si="5"/>
        <v>25187.82</v>
      </c>
    </row>
    <row r="180" spans="1:20" x14ac:dyDescent="0.3">
      <c r="A180" s="486" t="s">
        <v>453</v>
      </c>
      <c r="B180" s="487" t="s">
        <v>268</v>
      </c>
      <c r="C180" s="488" t="s">
        <v>247</v>
      </c>
      <c r="D180" s="481"/>
      <c r="E180" s="491">
        <v>8853.8799999999992</v>
      </c>
      <c r="F180" s="492">
        <v>8853.8799999999992</v>
      </c>
      <c r="G180" s="493">
        <v>8853.8799999999992</v>
      </c>
      <c r="H180" s="494"/>
      <c r="I180" s="489">
        <v>3</v>
      </c>
      <c r="J180" s="487">
        <v>3</v>
      </c>
      <c r="K180" s="488">
        <v>3</v>
      </c>
      <c r="L180" s="481"/>
      <c r="M180" s="490" t="s">
        <v>248</v>
      </c>
      <c r="N180" s="481"/>
      <c r="O180" s="490" t="s">
        <v>208</v>
      </c>
      <c r="P180" s="481"/>
      <c r="Q180" s="484">
        <f t="shared" si="4"/>
        <v>26561.64</v>
      </c>
      <c r="R180" s="484">
        <f t="shared" si="4"/>
        <v>26561.64</v>
      </c>
      <c r="S180" s="484">
        <f t="shared" si="4"/>
        <v>26561.64</v>
      </c>
      <c r="T180" s="485">
        <f t="shared" si="5"/>
        <v>79684.92</v>
      </c>
    </row>
    <row r="181" spans="1:20" x14ac:dyDescent="0.3">
      <c r="A181" s="486" t="s">
        <v>453</v>
      </c>
      <c r="B181" s="487" t="s">
        <v>272</v>
      </c>
      <c r="C181" s="488" t="s">
        <v>270</v>
      </c>
      <c r="D181" s="481"/>
      <c r="E181" s="491">
        <v>4013.26</v>
      </c>
      <c r="F181" s="492">
        <v>4013.26</v>
      </c>
      <c r="G181" s="493">
        <v>4013.26</v>
      </c>
      <c r="H181" s="494"/>
      <c r="I181" s="489">
        <v>1</v>
      </c>
      <c r="J181" s="487">
        <v>1</v>
      </c>
      <c r="K181" s="488">
        <v>1</v>
      </c>
      <c r="L181" s="481"/>
      <c r="M181" s="490" t="s">
        <v>248</v>
      </c>
      <c r="N181" s="481"/>
      <c r="O181" s="490" t="s">
        <v>208</v>
      </c>
      <c r="P181" s="481"/>
      <c r="Q181" s="484">
        <f t="shared" si="4"/>
        <v>4013.26</v>
      </c>
      <c r="R181" s="484">
        <f t="shared" si="4"/>
        <v>4013.26</v>
      </c>
      <c r="S181" s="484">
        <f t="shared" si="4"/>
        <v>4013.26</v>
      </c>
      <c r="T181" s="485">
        <f t="shared" si="5"/>
        <v>12039.78</v>
      </c>
    </row>
    <row r="182" spans="1:20" x14ac:dyDescent="0.3">
      <c r="A182" s="486" t="s">
        <v>453</v>
      </c>
      <c r="B182" s="487" t="s">
        <v>275</v>
      </c>
      <c r="C182" s="488" t="s">
        <v>270</v>
      </c>
      <c r="D182" s="481"/>
      <c r="E182" s="491">
        <v>4151.96</v>
      </c>
      <c r="F182" s="492">
        <v>4151.96</v>
      </c>
      <c r="G182" s="493">
        <v>4151.96</v>
      </c>
      <c r="H182" s="494"/>
      <c r="I182" s="489">
        <v>1</v>
      </c>
      <c r="J182" s="487">
        <v>1</v>
      </c>
      <c r="K182" s="488">
        <v>1</v>
      </c>
      <c r="L182" s="481"/>
      <c r="M182" s="490" t="s">
        <v>248</v>
      </c>
      <c r="N182" s="481"/>
      <c r="O182" s="490" t="s">
        <v>208</v>
      </c>
      <c r="P182" s="481"/>
      <c r="Q182" s="484">
        <f t="shared" si="4"/>
        <v>4151.96</v>
      </c>
      <c r="R182" s="484">
        <f t="shared" si="4"/>
        <v>4151.96</v>
      </c>
      <c r="S182" s="484">
        <f t="shared" si="4"/>
        <v>4151.96</v>
      </c>
      <c r="T182" s="485">
        <f t="shared" si="5"/>
        <v>12455.880000000001</v>
      </c>
    </row>
    <row r="183" spans="1:20" x14ac:dyDescent="0.3">
      <c r="A183" s="486" t="s">
        <v>453</v>
      </c>
      <c r="B183" s="487" t="s">
        <v>280</v>
      </c>
      <c r="C183" s="488" t="s">
        <v>270</v>
      </c>
      <c r="D183" s="481"/>
      <c r="E183" s="491">
        <v>4845.62</v>
      </c>
      <c r="F183" s="492">
        <v>4845.62</v>
      </c>
      <c r="G183" s="493">
        <v>4845.62</v>
      </c>
      <c r="H183" s="481"/>
      <c r="I183" s="489">
        <v>1</v>
      </c>
      <c r="J183" s="487">
        <v>0</v>
      </c>
      <c r="K183" s="488">
        <v>0</v>
      </c>
      <c r="L183" s="481"/>
      <c r="M183" s="490" t="s">
        <v>248</v>
      </c>
      <c r="N183" s="481"/>
      <c r="O183" s="490" t="s">
        <v>208</v>
      </c>
      <c r="P183" s="481"/>
      <c r="Q183" s="484">
        <f t="shared" si="4"/>
        <v>4845.62</v>
      </c>
      <c r="R183" s="484">
        <f t="shared" si="4"/>
        <v>0</v>
      </c>
      <c r="S183" s="484">
        <f t="shared" si="4"/>
        <v>0</v>
      </c>
      <c r="T183" s="485">
        <f t="shared" si="5"/>
        <v>4845.62</v>
      </c>
    </row>
    <row r="184" spans="1:20" x14ac:dyDescent="0.3">
      <c r="A184" s="486" t="s">
        <v>453</v>
      </c>
      <c r="B184" s="487" t="s">
        <v>283</v>
      </c>
      <c r="C184" s="488" t="s">
        <v>270</v>
      </c>
      <c r="D184" s="481"/>
      <c r="E184" s="491">
        <v>4290.72</v>
      </c>
      <c r="F184" s="492">
        <v>4290.72</v>
      </c>
      <c r="G184" s="493">
        <v>4290.72</v>
      </c>
      <c r="H184" s="494"/>
      <c r="I184" s="489">
        <v>2</v>
      </c>
      <c r="J184" s="487">
        <v>1</v>
      </c>
      <c r="K184" s="488">
        <v>1</v>
      </c>
      <c r="L184" s="481"/>
      <c r="M184" s="490" t="s">
        <v>248</v>
      </c>
      <c r="N184" s="481"/>
      <c r="O184" s="490" t="s">
        <v>208</v>
      </c>
      <c r="P184" s="481"/>
      <c r="Q184" s="484">
        <f t="shared" si="4"/>
        <v>8581.44</v>
      </c>
      <c r="R184" s="484">
        <f t="shared" si="4"/>
        <v>4290.72</v>
      </c>
      <c r="S184" s="484">
        <f t="shared" si="4"/>
        <v>4290.72</v>
      </c>
      <c r="T184" s="485">
        <f t="shared" si="5"/>
        <v>17162.88</v>
      </c>
    </row>
    <row r="185" spans="1:20" x14ac:dyDescent="0.3">
      <c r="A185" s="486" t="s">
        <v>453</v>
      </c>
      <c r="B185" s="487" t="s">
        <v>284</v>
      </c>
      <c r="C185" s="488" t="s">
        <v>270</v>
      </c>
      <c r="D185" s="481"/>
      <c r="E185" s="491">
        <v>4429.5</v>
      </c>
      <c r="F185" s="492">
        <v>4429.5</v>
      </c>
      <c r="G185" s="493">
        <v>4429.5</v>
      </c>
      <c r="H185" s="494"/>
      <c r="I185" s="489">
        <v>0</v>
      </c>
      <c r="J185" s="487">
        <v>1</v>
      </c>
      <c r="K185" s="488">
        <v>1</v>
      </c>
      <c r="L185" s="481"/>
      <c r="M185" s="490" t="s">
        <v>248</v>
      </c>
      <c r="N185" s="481"/>
      <c r="O185" s="490" t="s">
        <v>208</v>
      </c>
      <c r="P185" s="481"/>
      <c r="Q185" s="484">
        <f t="shared" si="4"/>
        <v>0</v>
      </c>
      <c r="R185" s="484">
        <f t="shared" si="4"/>
        <v>4429.5</v>
      </c>
      <c r="S185" s="484">
        <f t="shared" si="4"/>
        <v>4429.5</v>
      </c>
      <c r="T185" s="485">
        <f t="shared" si="5"/>
        <v>8859</v>
      </c>
    </row>
    <row r="186" spans="1:20" x14ac:dyDescent="0.3">
      <c r="A186" s="486" t="s">
        <v>453</v>
      </c>
      <c r="B186" s="487" t="s">
        <v>391</v>
      </c>
      <c r="C186" s="488" t="s">
        <v>270</v>
      </c>
      <c r="D186" s="481"/>
      <c r="E186" s="491">
        <v>4290.72</v>
      </c>
      <c r="F186" s="492">
        <v>4290.72</v>
      </c>
      <c r="G186" s="493">
        <v>4290.72</v>
      </c>
      <c r="H186" s="481"/>
      <c r="I186" s="489">
        <v>1</v>
      </c>
      <c r="J186" s="487">
        <v>1</v>
      </c>
      <c r="K186" s="488">
        <v>0</v>
      </c>
      <c r="L186" s="481"/>
      <c r="M186" s="490" t="s">
        <v>248</v>
      </c>
      <c r="N186" s="481"/>
      <c r="O186" s="490" t="s">
        <v>208</v>
      </c>
      <c r="P186" s="481"/>
      <c r="Q186" s="484">
        <f t="shared" si="4"/>
        <v>4290.72</v>
      </c>
      <c r="R186" s="484">
        <f t="shared" si="4"/>
        <v>4290.72</v>
      </c>
      <c r="S186" s="484">
        <f t="shared" si="4"/>
        <v>0</v>
      </c>
      <c r="T186" s="485">
        <f t="shared" si="5"/>
        <v>8581.44</v>
      </c>
    </row>
    <row r="187" spans="1:20" x14ac:dyDescent="0.3">
      <c r="A187" s="486" t="s">
        <v>453</v>
      </c>
      <c r="B187" s="487" t="s">
        <v>285</v>
      </c>
      <c r="C187" s="488" t="s">
        <v>270</v>
      </c>
      <c r="D187" s="481"/>
      <c r="E187" s="491">
        <v>4429.5</v>
      </c>
      <c r="F187" s="492">
        <v>4429.5</v>
      </c>
      <c r="G187" s="493">
        <v>4429.5</v>
      </c>
      <c r="H187" s="494"/>
      <c r="I187" s="489">
        <v>1</v>
      </c>
      <c r="J187" s="487">
        <v>1</v>
      </c>
      <c r="K187" s="488">
        <v>2</v>
      </c>
      <c r="L187" s="481"/>
      <c r="M187" s="490" t="s">
        <v>248</v>
      </c>
      <c r="N187" s="481"/>
      <c r="O187" s="490" t="s">
        <v>208</v>
      </c>
      <c r="P187" s="481"/>
      <c r="Q187" s="484">
        <f t="shared" si="4"/>
        <v>4429.5</v>
      </c>
      <c r="R187" s="484">
        <f t="shared" si="4"/>
        <v>4429.5</v>
      </c>
      <c r="S187" s="484">
        <f t="shared" si="4"/>
        <v>8859</v>
      </c>
      <c r="T187" s="485">
        <f t="shared" si="5"/>
        <v>17718</v>
      </c>
    </row>
    <row r="188" spans="1:20" x14ac:dyDescent="0.3">
      <c r="A188" s="486" t="s">
        <v>453</v>
      </c>
      <c r="B188" s="487" t="s">
        <v>288</v>
      </c>
      <c r="C188" s="488" t="s">
        <v>270</v>
      </c>
      <c r="D188" s="481"/>
      <c r="E188" s="491">
        <v>4845.62</v>
      </c>
      <c r="F188" s="492">
        <v>4845.62</v>
      </c>
      <c r="G188" s="493">
        <v>4845.62</v>
      </c>
      <c r="H188" s="494"/>
      <c r="I188" s="489">
        <v>1</v>
      </c>
      <c r="J188" s="487">
        <v>1</v>
      </c>
      <c r="K188" s="488">
        <v>1</v>
      </c>
      <c r="L188" s="481"/>
      <c r="M188" s="490" t="s">
        <v>248</v>
      </c>
      <c r="N188" s="481"/>
      <c r="O188" s="490" t="s">
        <v>208</v>
      </c>
      <c r="P188" s="481"/>
      <c r="Q188" s="484">
        <f t="shared" si="4"/>
        <v>4845.62</v>
      </c>
      <c r="R188" s="484">
        <f t="shared" si="4"/>
        <v>4845.62</v>
      </c>
      <c r="S188" s="484">
        <f t="shared" si="4"/>
        <v>4845.62</v>
      </c>
      <c r="T188" s="485">
        <f t="shared" si="5"/>
        <v>14536.86</v>
      </c>
    </row>
    <row r="189" spans="1:20" x14ac:dyDescent="0.3">
      <c r="A189" s="486" t="s">
        <v>453</v>
      </c>
      <c r="B189" s="487" t="s">
        <v>293</v>
      </c>
      <c r="C189" s="488" t="s">
        <v>270</v>
      </c>
      <c r="D189" s="481"/>
      <c r="E189" s="491">
        <v>4984.37</v>
      </c>
      <c r="F189" s="492">
        <v>4984.37</v>
      </c>
      <c r="G189" s="493">
        <v>4984.37</v>
      </c>
      <c r="H189" s="481"/>
      <c r="I189" s="489">
        <v>1</v>
      </c>
      <c r="J189" s="487">
        <v>1</v>
      </c>
      <c r="K189" s="488">
        <v>0</v>
      </c>
      <c r="L189" s="481"/>
      <c r="M189" s="490" t="s">
        <v>248</v>
      </c>
      <c r="N189" s="481"/>
      <c r="O189" s="490" t="s">
        <v>208</v>
      </c>
      <c r="P189" s="481"/>
      <c r="Q189" s="484">
        <f t="shared" si="4"/>
        <v>4984.37</v>
      </c>
      <c r="R189" s="484">
        <f t="shared" si="4"/>
        <v>4984.37</v>
      </c>
      <c r="S189" s="484">
        <f t="shared" si="4"/>
        <v>0</v>
      </c>
      <c r="T189" s="485">
        <f t="shared" si="5"/>
        <v>9968.74</v>
      </c>
    </row>
    <row r="190" spans="1:20" x14ac:dyDescent="0.3">
      <c r="A190" s="486" t="s">
        <v>453</v>
      </c>
      <c r="B190" s="487" t="s">
        <v>297</v>
      </c>
      <c r="C190" s="488" t="s">
        <v>270</v>
      </c>
      <c r="D190" s="481"/>
      <c r="E190" s="491">
        <v>5123.1000000000004</v>
      </c>
      <c r="F190" s="492">
        <v>5123.1000000000004</v>
      </c>
      <c r="G190" s="493">
        <v>5123.1000000000004</v>
      </c>
      <c r="H190" s="494"/>
      <c r="I190" s="489">
        <v>1</v>
      </c>
      <c r="J190" s="487">
        <v>1</v>
      </c>
      <c r="K190" s="488">
        <v>2</v>
      </c>
      <c r="L190" s="481"/>
      <c r="M190" s="490" t="s">
        <v>248</v>
      </c>
      <c r="N190" s="481"/>
      <c r="O190" s="490" t="s">
        <v>208</v>
      </c>
      <c r="P190" s="481"/>
      <c r="Q190" s="484">
        <f t="shared" si="4"/>
        <v>5123.1000000000004</v>
      </c>
      <c r="R190" s="484">
        <f t="shared" si="4"/>
        <v>5123.1000000000004</v>
      </c>
      <c r="S190" s="484">
        <f t="shared" si="4"/>
        <v>10246.200000000001</v>
      </c>
      <c r="T190" s="485">
        <f t="shared" si="5"/>
        <v>20492.400000000001</v>
      </c>
    </row>
    <row r="191" spans="1:20" x14ac:dyDescent="0.3">
      <c r="A191" s="486" t="s">
        <v>453</v>
      </c>
      <c r="B191" s="487" t="s">
        <v>335</v>
      </c>
      <c r="C191" s="488" t="s">
        <v>303</v>
      </c>
      <c r="D191" s="481"/>
      <c r="E191" s="491">
        <v>5542.96</v>
      </c>
      <c r="F191" s="492">
        <v>5542.96</v>
      </c>
      <c r="G191" s="493">
        <v>5542.96</v>
      </c>
      <c r="H191" s="494"/>
      <c r="I191" s="489">
        <v>1</v>
      </c>
      <c r="J191" s="487">
        <v>1</v>
      </c>
      <c r="K191" s="488">
        <v>1</v>
      </c>
      <c r="L191" s="481"/>
      <c r="M191" s="490" t="s">
        <v>248</v>
      </c>
      <c r="N191" s="481"/>
      <c r="O191" s="490" t="s">
        <v>208</v>
      </c>
      <c r="P191" s="481"/>
      <c r="Q191" s="484">
        <f t="shared" si="4"/>
        <v>5542.96</v>
      </c>
      <c r="R191" s="484">
        <f t="shared" si="4"/>
        <v>5542.96</v>
      </c>
      <c r="S191" s="484">
        <f t="shared" si="4"/>
        <v>5542.96</v>
      </c>
      <c r="T191" s="485">
        <f t="shared" si="5"/>
        <v>16628.88</v>
      </c>
    </row>
    <row r="192" spans="1:20" x14ac:dyDescent="0.3">
      <c r="A192" s="478" t="s">
        <v>453</v>
      </c>
      <c r="B192" s="479" t="s">
        <v>367</v>
      </c>
      <c r="C192" s="480" t="s">
        <v>247</v>
      </c>
      <c r="D192" s="481"/>
      <c r="E192" s="484">
        <v>10964.36</v>
      </c>
      <c r="F192" s="495">
        <v>10964.36</v>
      </c>
      <c r="G192" s="485">
        <v>10964.36</v>
      </c>
      <c r="H192" s="494"/>
      <c r="I192" s="482">
        <v>1</v>
      </c>
      <c r="J192" s="479">
        <v>1</v>
      </c>
      <c r="K192" s="480">
        <v>1</v>
      </c>
      <c r="L192" s="481"/>
      <c r="M192" s="483" t="s">
        <v>248</v>
      </c>
      <c r="N192" s="481"/>
      <c r="O192" s="483" t="s">
        <v>208</v>
      </c>
      <c r="P192" s="481"/>
      <c r="Q192" s="484">
        <f t="shared" si="4"/>
        <v>10964.36</v>
      </c>
      <c r="R192" s="484">
        <f t="shared" si="4"/>
        <v>10964.36</v>
      </c>
      <c r="S192" s="484">
        <f t="shared" si="4"/>
        <v>10964.36</v>
      </c>
      <c r="T192" s="485">
        <f t="shared" si="5"/>
        <v>32893.08</v>
      </c>
    </row>
    <row r="193" spans="1:20" x14ac:dyDescent="0.3">
      <c r="A193" s="486" t="s">
        <v>453</v>
      </c>
      <c r="B193" s="487" t="s">
        <v>368</v>
      </c>
      <c r="C193" s="488" t="s">
        <v>247</v>
      </c>
      <c r="D193" s="481"/>
      <c r="E193" s="491">
        <v>11668.66</v>
      </c>
      <c r="F193" s="492">
        <v>11668.66</v>
      </c>
      <c r="G193" s="493">
        <v>11668.66</v>
      </c>
      <c r="H193" s="494"/>
      <c r="I193" s="489">
        <v>1</v>
      </c>
      <c r="J193" s="487">
        <v>1</v>
      </c>
      <c r="K193" s="488">
        <v>1</v>
      </c>
      <c r="L193" s="481"/>
      <c r="M193" s="490" t="s">
        <v>248</v>
      </c>
      <c r="N193" s="481"/>
      <c r="O193" s="490" t="s">
        <v>208</v>
      </c>
      <c r="P193" s="481"/>
      <c r="Q193" s="484">
        <f t="shared" si="4"/>
        <v>11668.66</v>
      </c>
      <c r="R193" s="484">
        <f t="shared" si="4"/>
        <v>11668.66</v>
      </c>
      <c r="S193" s="484">
        <f t="shared" si="4"/>
        <v>11668.66</v>
      </c>
      <c r="T193" s="485">
        <f t="shared" si="5"/>
        <v>35005.979999999996</v>
      </c>
    </row>
    <row r="194" spans="1:20" x14ac:dyDescent="0.3">
      <c r="A194" s="486" t="s">
        <v>453</v>
      </c>
      <c r="B194" s="487" t="s">
        <v>337</v>
      </c>
      <c r="C194" s="488" t="s">
        <v>247</v>
      </c>
      <c r="D194" s="481"/>
      <c r="E194" s="491">
        <v>12389.88</v>
      </c>
      <c r="F194" s="492">
        <v>12389.88</v>
      </c>
      <c r="G194" s="493">
        <v>12389.88</v>
      </c>
      <c r="H194" s="494"/>
      <c r="I194" s="489">
        <v>1</v>
      </c>
      <c r="J194" s="487">
        <v>1</v>
      </c>
      <c r="K194" s="488">
        <v>1</v>
      </c>
      <c r="L194" s="481"/>
      <c r="M194" s="490" t="s">
        <v>248</v>
      </c>
      <c r="N194" s="481"/>
      <c r="O194" s="490" t="s">
        <v>208</v>
      </c>
      <c r="P194" s="481"/>
      <c r="Q194" s="484">
        <f t="shared" si="4"/>
        <v>12389.88</v>
      </c>
      <c r="R194" s="484">
        <f t="shared" si="4"/>
        <v>12389.88</v>
      </c>
      <c r="S194" s="484">
        <f t="shared" si="4"/>
        <v>12389.88</v>
      </c>
      <c r="T194" s="485">
        <f t="shared" si="5"/>
        <v>37169.64</v>
      </c>
    </row>
    <row r="195" spans="1:20" x14ac:dyDescent="0.3">
      <c r="A195" s="486" t="s">
        <v>453</v>
      </c>
      <c r="B195" s="487" t="s">
        <v>252</v>
      </c>
      <c r="C195" s="488" t="s">
        <v>247</v>
      </c>
      <c r="D195" s="481"/>
      <c r="E195" s="491">
        <v>13183.85</v>
      </c>
      <c r="F195" s="492">
        <v>13183.85</v>
      </c>
      <c r="G195" s="493">
        <v>13183.85</v>
      </c>
      <c r="H195" s="494"/>
      <c r="I195" s="489">
        <v>2</v>
      </c>
      <c r="J195" s="487">
        <v>2</v>
      </c>
      <c r="K195" s="488">
        <v>2</v>
      </c>
      <c r="L195" s="481"/>
      <c r="M195" s="490" t="s">
        <v>248</v>
      </c>
      <c r="N195" s="481"/>
      <c r="O195" s="490" t="s">
        <v>208</v>
      </c>
      <c r="P195" s="481"/>
      <c r="Q195" s="484">
        <f t="shared" si="4"/>
        <v>26367.7</v>
      </c>
      <c r="R195" s="484">
        <f t="shared" si="4"/>
        <v>26367.7</v>
      </c>
      <c r="S195" s="484">
        <f t="shared" si="4"/>
        <v>26367.7</v>
      </c>
      <c r="T195" s="485">
        <f t="shared" si="5"/>
        <v>79103.100000000006</v>
      </c>
    </row>
    <row r="196" spans="1:20" x14ac:dyDescent="0.3">
      <c r="A196" s="486" t="s">
        <v>453</v>
      </c>
      <c r="B196" s="487" t="s">
        <v>255</v>
      </c>
      <c r="C196" s="488" t="s">
        <v>247</v>
      </c>
      <c r="D196" s="481"/>
      <c r="E196" s="491">
        <v>13752.71</v>
      </c>
      <c r="F196" s="492">
        <v>13752.71</v>
      </c>
      <c r="G196" s="493">
        <v>13752.71</v>
      </c>
      <c r="H196" s="494"/>
      <c r="I196" s="489">
        <v>31</v>
      </c>
      <c r="J196" s="487">
        <v>35</v>
      </c>
      <c r="K196" s="488">
        <v>36</v>
      </c>
      <c r="L196" s="481"/>
      <c r="M196" s="490" t="s">
        <v>248</v>
      </c>
      <c r="N196" s="481"/>
      <c r="O196" s="490" t="s">
        <v>208</v>
      </c>
      <c r="P196" s="481"/>
      <c r="Q196" s="484">
        <f t="shared" si="4"/>
        <v>426334.00999999995</v>
      </c>
      <c r="R196" s="484">
        <f t="shared" si="4"/>
        <v>481344.85</v>
      </c>
      <c r="S196" s="484">
        <f t="shared" si="4"/>
        <v>495097.55999999994</v>
      </c>
      <c r="T196" s="485">
        <f t="shared" si="5"/>
        <v>1402776.42</v>
      </c>
    </row>
    <row r="197" spans="1:20" x14ac:dyDescent="0.3">
      <c r="A197" s="486" t="s">
        <v>453</v>
      </c>
      <c r="B197" s="487" t="s">
        <v>256</v>
      </c>
      <c r="C197" s="488" t="s">
        <v>247</v>
      </c>
      <c r="D197" s="481"/>
      <c r="E197" s="491">
        <v>14635.91</v>
      </c>
      <c r="F197" s="492">
        <v>14635.91</v>
      </c>
      <c r="G197" s="493">
        <v>14635.91</v>
      </c>
      <c r="H197" s="494"/>
      <c r="I197" s="489">
        <v>13</v>
      </c>
      <c r="J197" s="487">
        <v>12</v>
      </c>
      <c r="K197" s="488">
        <v>14</v>
      </c>
      <c r="L197" s="481"/>
      <c r="M197" s="490" t="s">
        <v>248</v>
      </c>
      <c r="N197" s="481"/>
      <c r="O197" s="490" t="s">
        <v>208</v>
      </c>
      <c r="P197" s="481"/>
      <c r="Q197" s="484">
        <f t="shared" si="4"/>
        <v>190266.83</v>
      </c>
      <c r="R197" s="484">
        <f t="shared" si="4"/>
        <v>175630.91999999998</v>
      </c>
      <c r="S197" s="484">
        <f t="shared" si="4"/>
        <v>204902.74</v>
      </c>
      <c r="T197" s="485">
        <f t="shared" si="5"/>
        <v>570800.49</v>
      </c>
    </row>
    <row r="198" spans="1:20" x14ac:dyDescent="0.3">
      <c r="A198" s="486" t="s">
        <v>453</v>
      </c>
      <c r="B198" s="487" t="s">
        <v>257</v>
      </c>
      <c r="C198" s="488" t="s">
        <v>247</v>
      </c>
      <c r="D198" s="481"/>
      <c r="E198" s="491">
        <v>13752.71</v>
      </c>
      <c r="F198" s="492">
        <v>13752.71</v>
      </c>
      <c r="G198" s="493">
        <v>13752.71</v>
      </c>
      <c r="H198" s="494"/>
      <c r="I198" s="489">
        <v>1</v>
      </c>
      <c r="J198" s="487">
        <v>1</v>
      </c>
      <c r="K198" s="488">
        <v>1</v>
      </c>
      <c r="L198" s="481"/>
      <c r="M198" s="490" t="s">
        <v>248</v>
      </c>
      <c r="N198" s="481"/>
      <c r="O198" s="490" t="s">
        <v>208</v>
      </c>
      <c r="P198" s="481"/>
      <c r="Q198" s="484">
        <f t="shared" si="4"/>
        <v>13752.71</v>
      </c>
      <c r="R198" s="484">
        <f t="shared" si="4"/>
        <v>13752.71</v>
      </c>
      <c r="S198" s="484">
        <f t="shared" si="4"/>
        <v>13752.71</v>
      </c>
      <c r="T198" s="485">
        <f t="shared" si="5"/>
        <v>41258.129999999997</v>
      </c>
    </row>
    <row r="199" spans="1:20" x14ac:dyDescent="0.3">
      <c r="A199" s="486" t="s">
        <v>453</v>
      </c>
      <c r="B199" s="487" t="s">
        <v>258</v>
      </c>
      <c r="C199" s="488" t="s">
        <v>247</v>
      </c>
      <c r="D199" s="481"/>
      <c r="E199" s="491">
        <v>14635.91</v>
      </c>
      <c r="F199" s="492">
        <v>14635.91</v>
      </c>
      <c r="G199" s="493">
        <v>14635.91</v>
      </c>
      <c r="H199" s="494"/>
      <c r="I199" s="489">
        <v>4</v>
      </c>
      <c r="J199" s="487">
        <v>3</v>
      </c>
      <c r="K199" s="488">
        <v>3</v>
      </c>
      <c r="L199" s="481"/>
      <c r="M199" s="490" t="s">
        <v>248</v>
      </c>
      <c r="N199" s="481"/>
      <c r="O199" s="490" t="s">
        <v>208</v>
      </c>
      <c r="P199" s="481"/>
      <c r="Q199" s="484">
        <f t="shared" si="4"/>
        <v>58543.64</v>
      </c>
      <c r="R199" s="484">
        <f t="shared" si="4"/>
        <v>43907.729999999996</v>
      </c>
      <c r="S199" s="484">
        <f t="shared" si="4"/>
        <v>43907.729999999996</v>
      </c>
      <c r="T199" s="485">
        <f t="shared" si="5"/>
        <v>146359.09999999998</v>
      </c>
    </row>
    <row r="200" spans="1:20" x14ac:dyDescent="0.3">
      <c r="A200" s="486" t="s">
        <v>453</v>
      </c>
      <c r="B200" s="487" t="s">
        <v>432</v>
      </c>
      <c r="C200" s="488" t="s">
        <v>247</v>
      </c>
      <c r="D200" s="481"/>
      <c r="E200" s="491">
        <v>13752.71</v>
      </c>
      <c r="F200" s="492">
        <v>13752.71</v>
      </c>
      <c r="G200" s="493">
        <v>13752.71</v>
      </c>
      <c r="H200" s="494"/>
      <c r="I200" s="489">
        <v>1</v>
      </c>
      <c r="J200" s="487">
        <v>1</v>
      </c>
      <c r="K200" s="488">
        <v>1</v>
      </c>
      <c r="L200" s="481"/>
      <c r="M200" s="490" t="s">
        <v>248</v>
      </c>
      <c r="N200" s="481"/>
      <c r="O200" s="490" t="s">
        <v>208</v>
      </c>
      <c r="P200" s="481"/>
      <c r="Q200" s="484">
        <f t="shared" ref="Q200:S223" si="6">E200*I200</f>
        <v>13752.71</v>
      </c>
      <c r="R200" s="484">
        <f t="shared" si="6"/>
        <v>13752.71</v>
      </c>
      <c r="S200" s="484">
        <f t="shared" si="6"/>
        <v>13752.71</v>
      </c>
      <c r="T200" s="485">
        <f t="shared" si="5"/>
        <v>41258.129999999997</v>
      </c>
    </row>
    <row r="201" spans="1:20" x14ac:dyDescent="0.3">
      <c r="A201" s="486" t="s">
        <v>453</v>
      </c>
      <c r="B201" s="487" t="s">
        <v>260</v>
      </c>
      <c r="C201" s="488" t="s">
        <v>247</v>
      </c>
      <c r="D201" s="481"/>
      <c r="E201" s="491">
        <v>14635.91</v>
      </c>
      <c r="F201" s="492">
        <v>14635.91</v>
      </c>
      <c r="G201" s="493">
        <v>14635.91</v>
      </c>
      <c r="H201" s="494"/>
      <c r="I201" s="489">
        <v>1</v>
      </c>
      <c r="J201" s="487">
        <v>1</v>
      </c>
      <c r="K201" s="488">
        <v>1</v>
      </c>
      <c r="L201" s="481"/>
      <c r="M201" s="490" t="s">
        <v>248</v>
      </c>
      <c r="N201" s="481"/>
      <c r="O201" s="490" t="s">
        <v>208</v>
      </c>
      <c r="P201" s="481"/>
      <c r="Q201" s="484">
        <f t="shared" si="6"/>
        <v>14635.91</v>
      </c>
      <c r="R201" s="484">
        <f t="shared" si="6"/>
        <v>14635.91</v>
      </c>
      <c r="S201" s="484">
        <f t="shared" si="6"/>
        <v>14635.91</v>
      </c>
      <c r="T201" s="485">
        <f t="shared" si="5"/>
        <v>43907.729999999996</v>
      </c>
    </row>
    <row r="202" spans="1:20" x14ac:dyDescent="0.3">
      <c r="A202" s="486" t="s">
        <v>453</v>
      </c>
      <c r="B202" s="487" t="s">
        <v>261</v>
      </c>
      <c r="C202" s="488" t="s">
        <v>247</v>
      </c>
      <c r="D202" s="481"/>
      <c r="E202" s="491">
        <v>15265.44</v>
      </c>
      <c r="F202" s="492">
        <v>15265.44</v>
      </c>
      <c r="G202" s="493">
        <v>15265.44</v>
      </c>
      <c r="H202" s="494"/>
      <c r="I202" s="489">
        <v>7</v>
      </c>
      <c r="J202" s="487">
        <v>6</v>
      </c>
      <c r="K202" s="488">
        <v>6</v>
      </c>
      <c r="L202" s="481"/>
      <c r="M202" s="490" t="s">
        <v>248</v>
      </c>
      <c r="N202" s="481"/>
      <c r="O202" s="490" t="s">
        <v>208</v>
      </c>
      <c r="P202" s="481"/>
      <c r="Q202" s="484">
        <f t="shared" si="6"/>
        <v>106858.08</v>
      </c>
      <c r="R202" s="484">
        <f t="shared" si="6"/>
        <v>91592.639999999999</v>
      </c>
      <c r="S202" s="484">
        <f t="shared" si="6"/>
        <v>91592.639999999999</v>
      </c>
      <c r="T202" s="485">
        <f t="shared" ref="T202:T251" si="7">Q202+R202+S202</f>
        <v>290043.36</v>
      </c>
    </row>
    <row r="203" spans="1:20" x14ac:dyDescent="0.3">
      <c r="A203" s="486" t="s">
        <v>453</v>
      </c>
      <c r="B203" s="487" t="s">
        <v>262</v>
      </c>
      <c r="C203" s="488" t="s">
        <v>247</v>
      </c>
      <c r="D203" s="481"/>
      <c r="E203" s="491">
        <v>16245.72</v>
      </c>
      <c r="F203" s="492">
        <v>16245.72</v>
      </c>
      <c r="G203" s="493">
        <v>16245.72</v>
      </c>
      <c r="H203" s="494"/>
      <c r="I203" s="489">
        <v>9</v>
      </c>
      <c r="J203" s="487">
        <v>11</v>
      </c>
      <c r="K203" s="488">
        <v>10</v>
      </c>
      <c r="L203" s="481"/>
      <c r="M203" s="490" t="s">
        <v>248</v>
      </c>
      <c r="N203" s="481"/>
      <c r="O203" s="490" t="s">
        <v>208</v>
      </c>
      <c r="P203" s="481"/>
      <c r="Q203" s="484">
        <f t="shared" si="6"/>
        <v>146211.47999999998</v>
      </c>
      <c r="R203" s="484">
        <f t="shared" si="6"/>
        <v>178702.91999999998</v>
      </c>
      <c r="S203" s="484">
        <f t="shared" si="6"/>
        <v>162457.19999999998</v>
      </c>
      <c r="T203" s="485">
        <f t="shared" si="7"/>
        <v>487371.6</v>
      </c>
    </row>
    <row r="204" spans="1:20" x14ac:dyDescent="0.3">
      <c r="A204" s="486" t="s">
        <v>453</v>
      </c>
      <c r="B204" s="487" t="s">
        <v>646</v>
      </c>
      <c r="C204" s="488" t="s">
        <v>247</v>
      </c>
      <c r="D204" s="481"/>
      <c r="E204" s="491">
        <v>15265.44</v>
      </c>
      <c r="F204" s="492">
        <v>15265.44</v>
      </c>
      <c r="G204" s="493">
        <v>15265.44</v>
      </c>
      <c r="H204" s="494"/>
      <c r="I204" s="489">
        <v>0</v>
      </c>
      <c r="J204" s="487">
        <v>1</v>
      </c>
      <c r="K204" s="488">
        <v>1</v>
      </c>
      <c r="L204" s="481"/>
      <c r="M204" s="490" t="s">
        <v>248</v>
      </c>
      <c r="N204" s="481"/>
      <c r="O204" s="490" t="s">
        <v>208</v>
      </c>
      <c r="P204" s="481"/>
      <c r="Q204" s="484">
        <f t="shared" si="6"/>
        <v>0</v>
      </c>
      <c r="R204" s="484">
        <f t="shared" si="6"/>
        <v>15265.44</v>
      </c>
      <c r="S204" s="484">
        <f t="shared" si="6"/>
        <v>15265.44</v>
      </c>
      <c r="T204" s="485">
        <f t="shared" si="7"/>
        <v>30530.880000000001</v>
      </c>
    </row>
    <row r="205" spans="1:20" x14ac:dyDescent="0.3">
      <c r="A205" s="486" t="s">
        <v>453</v>
      </c>
      <c r="B205" s="487" t="s">
        <v>264</v>
      </c>
      <c r="C205" s="488" t="s">
        <v>247</v>
      </c>
      <c r="D205" s="481"/>
      <c r="E205" s="491">
        <v>16245.72</v>
      </c>
      <c r="F205" s="492">
        <v>16245.72</v>
      </c>
      <c r="G205" s="493">
        <v>16245.72</v>
      </c>
      <c r="H205" s="494"/>
      <c r="I205" s="489">
        <v>2</v>
      </c>
      <c r="J205" s="487">
        <v>2</v>
      </c>
      <c r="K205" s="488">
        <v>2</v>
      </c>
      <c r="L205" s="481"/>
      <c r="M205" s="490" t="s">
        <v>248</v>
      </c>
      <c r="N205" s="481"/>
      <c r="O205" s="490" t="s">
        <v>208</v>
      </c>
      <c r="P205" s="481"/>
      <c r="Q205" s="484">
        <f t="shared" si="6"/>
        <v>32491.439999999999</v>
      </c>
      <c r="R205" s="484">
        <f t="shared" si="6"/>
        <v>32491.439999999999</v>
      </c>
      <c r="S205" s="484">
        <f t="shared" si="6"/>
        <v>32491.439999999999</v>
      </c>
      <c r="T205" s="485">
        <f t="shared" si="7"/>
        <v>97474.319999999992</v>
      </c>
    </row>
    <row r="206" spans="1:20" x14ac:dyDescent="0.3">
      <c r="A206" s="486" t="s">
        <v>453</v>
      </c>
      <c r="B206" s="487" t="s">
        <v>266</v>
      </c>
      <c r="C206" s="488" t="s">
        <v>247</v>
      </c>
      <c r="D206" s="481"/>
      <c r="E206" s="491">
        <v>17707.75</v>
      </c>
      <c r="F206" s="492">
        <v>17707.75</v>
      </c>
      <c r="G206" s="493">
        <v>17707.75</v>
      </c>
      <c r="H206" s="494"/>
      <c r="I206" s="489">
        <v>2</v>
      </c>
      <c r="J206" s="487">
        <v>2</v>
      </c>
      <c r="K206" s="488">
        <v>2</v>
      </c>
      <c r="L206" s="481"/>
      <c r="M206" s="490" t="s">
        <v>248</v>
      </c>
      <c r="N206" s="481"/>
      <c r="O206" s="490" t="s">
        <v>208</v>
      </c>
      <c r="P206" s="481"/>
      <c r="Q206" s="484">
        <f t="shared" si="6"/>
        <v>35415.5</v>
      </c>
      <c r="R206" s="484">
        <f t="shared" si="6"/>
        <v>35415.5</v>
      </c>
      <c r="S206" s="484">
        <f t="shared" si="6"/>
        <v>35415.5</v>
      </c>
      <c r="T206" s="485">
        <f t="shared" si="7"/>
        <v>106246.5</v>
      </c>
    </row>
    <row r="207" spans="1:20" x14ac:dyDescent="0.3">
      <c r="A207" s="486" t="s">
        <v>453</v>
      </c>
      <c r="B207" s="487" t="s">
        <v>267</v>
      </c>
      <c r="C207" s="488" t="s">
        <v>247</v>
      </c>
      <c r="D207" s="481"/>
      <c r="E207" s="491">
        <v>16791.87</v>
      </c>
      <c r="F207" s="492">
        <v>16791.87</v>
      </c>
      <c r="G207" s="493">
        <v>16791.87</v>
      </c>
      <c r="H207" s="494"/>
      <c r="I207" s="489">
        <v>1</v>
      </c>
      <c r="J207" s="487">
        <v>1</v>
      </c>
      <c r="K207" s="488">
        <v>1</v>
      </c>
      <c r="L207" s="481"/>
      <c r="M207" s="490" t="s">
        <v>248</v>
      </c>
      <c r="N207" s="481"/>
      <c r="O207" s="490" t="s">
        <v>208</v>
      </c>
      <c r="P207" s="481"/>
      <c r="Q207" s="484">
        <f t="shared" si="6"/>
        <v>16791.87</v>
      </c>
      <c r="R207" s="484">
        <f t="shared" si="6"/>
        <v>16791.87</v>
      </c>
      <c r="S207" s="484">
        <f t="shared" si="6"/>
        <v>16791.87</v>
      </c>
      <c r="T207" s="485">
        <f t="shared" si="7"/>
        <v>50375.61</v>
      </c>
    </row>
    <row r="208" spans="1:20" x14ac:dyDescent="0.3">
      <c r="A208" s="486" t="s">
        <v>453</v>
      </c>
      <c r="B208" s="487" t="s">
        <v>268</v>
      </c>
      <c r="C208" s="488" t="s">
        <v>247</v>
      </c>
      <c r="D208" s="481"/>
      <c r="E208" s="491">
        <v>17707.75</v>
      </c>
      <c r="F208" s="492">
        <v>17707.75</v>
      </c>
      <c r="G208" s="493">
        <v>17707.75</v>
      </c>
      <c r="H208" s="494"/>
      <c r="I208" s="489">
        <v>5</v>
      </c>
      <c r="J208" s="487">
        <v>5</v>
      </c>
      <c r="K208" s="488">
        <v>5</v>
      </c>
      <c r="L208" s="481"/>
      <c r="M208" s="490" t="s">
        <v>248</v>
      </c>
      <c r="N208" s="481"/>
      <c r="O208" s="490" t="s">
        <v>208</v>
      </c>
      <c r="P208" s="481"/>
      <c r="Q208" s="484">
        <f t="shared" si="6"/>
        <v>88538.75</v>
      </c>
      <c r="R208" s="484">
        <f t="shared" si="6"/>
        <v>88538.75</v>
      </c>
      <c r="S208" s="484">
        <f t="shared" si="6"/>
        <v>88538.75</v>
      </c>
      <c r="T208" s="485">
        <f t="shared" si="7"/>
        <v>265616.25</v>
      </c>
    </row>
    <row r="209" spans="1:20" x14ac:dyDescent="0.3">
      <c r="A209" s="486" t="s">
        <v>453</v>
      </c>
      <c r="B209" s="487" t="s">
        <v>272</v>
      </c>
      <c r="C209" s="488" t="s">
        <v>270</v>
      </c>
      <c r="D209" s="481"/>
      <c r="E209" s="491">
        <v>8026.52</v>
      </c>
      <c r="F209" s="492">
        <v>8026.52</v>
      </c>
      <c r="G209" s="493">
        <v>8026.52</v>
      </c>
      <c r="H209" s="494"/>
      <c r="I209" s="489">
        <v>33</v>
      </c>
      <c r="J209" s="487">
        <v>35</v>
      </c>
      <c r="K209" s="488">
        <v>35</v>
      </c>
      <c r="L209" s="481"/>
      <c r="M209" s="490" t="s">
        <v>248</v>
      </c>
      <c r="N209" s="481"/>
      <c r="O209" s="490" t="s">
        <v>208</v>
      </c>
      <c r="P209" s="481"/>
      <c r="Q209" s="484">
        <f t="shared" si="6"/>
        <v>264875.16000000003</v>
      </c>
      <c r="R209" s="484">
        <f t="shared" si="6"/>
        <v>280928.2</v>
      </c>
      <c r="S209" s="484">
        <f t="shared" si="6"/>
        <v>280928.2</v>
      </c>
      <c r="T209" s="485">
        <f t="shared" si="7"/>
        <v>826731.56</v>
      </c>
    </row>
    <row r="210" spans="1:20" x14ac:dyDescent="0.3">
      <c r="A210" s="486" t="s">
        <v>453</v>
      </c>
      <c r="B210" s="487" t="s">
        <v>273</v>
      </c>
      <c r="C210" s="488" t="s">
        <v>270</v>
      </c>
      <c r="D210" s="481"/>
      <c r="E210" s="491">
        <v>8303.92</v>
      </c>
      <c r="F210" s="492">
        <v>8303.92</v>
      </c>
      <c r="G210" s="493">
        <v>8303.92</v>
      </c>
      <c r="H210" s="494"/>
      <c r="I210" s="489">
        <v>1</v>
      </c>
      <c r="J210" s="487">
        <v>1</v>
      </c>
      <c r="K210" s="488">
        <v>3</v>
      </c>
      <c r="L210" s="481"/>
      <c r="M210" s="490" t="s">
        <v>248</v>
      </c>
      <c r="N210" s="481"/>
      <c r="O210" s="490" t="s">
        <v>208</v>
      </c>
      <c r="P210" s="481"/>
      <c r="Q210" s="484">
        <f t="shared" si="6"/>
        <v>8303.92</v>
      </c>
      <c r="R210" s="484">
        <f t="shared" si="6"/>
        <v>8303.92</v>
      </c>
      <c r="S210" s="484">
        <f t="shared" si="6"/>
        <v>24911.760000000002</v>
      </c>
      <c r="T210" s="485">
        <f t="shared" si="7"/>
        <v>41519.600000000006</v>
      </c>
    </row>
    <row r="211" spans="1:20" x14ac:dyDescent="0.3">
      <c r="A211" s="486" t="s">
        <v>453</v>
      </c>
      <c r="B211" s="487" t="s">
        <v>274</v>
      </c>
      <c r="C211" s="488" t="s">
        <v>270</v>
      </c>
      <c r="D211" s="481"/>
      <c r="E211" s="491">
        <v>8026.52</v>
      </c>
      <c r="F211" s="492">
        <v>8026.52</v>
      </c>
      <c r="G211" s="493">
        <v>8026.52</v>
      </c>
      <c r="H211" s="494"/>
      <c r="I211" s="489">
        <v>1</v>
      </c>
      <c r="J211" s="487">
        <v>2</v>
      </c>
      <c r="K211" s="488">
        <v>2</v>
      </c>
      <c r="L211" s="481"/>
      <c r="M211" s="490" t="s">
        <v>248</v>
      </c>
      <c r="N211" s="481"/>
      <c r="O211" s="490" t="s">
        <v>208</v>
      </c>
      <c r="P211" s="481"/>
      <c r="Q211" s="484">
        <f t="shared" si="6"/>
        <v>8026.52</v>
      </c>
      <c r="R211" s="484">
        <f t="shared" si="6"/>
        <v>16053.04</v>
      </c>
      <c r="S211" s="484">
        <f t="shared" si="6"/>
        <v>16053.04</v>
      </c>
      <c r="T211" s="485">
        <f t="shared" si="7"/>
        <v>40132.600000000006</v>
      </c>
    </row>
    <row r="212" spans="1:20" x14ac:dyDescent="0.3">
      <c r="A212" s="486" t="s">
        <v>453</v>
      </c>
      <c r="B212" s="487" t="s">
        <v>647</v>
      </c>
      <c r="C212" s="488" t="s">
        <v>270</v>
      </c>
      <c r="D212" s="481"/>
      <c r="E212" s="491">
        <v>9691.23</v>
      </c>
      <c r="F212" s="492">
        <v>9691.23</v>
      </c>
      <c r="G212" s="493">
        <v>9691.23</v>
      </c>
      <c r="H212" s="494"/>
      <c r="I212" s="489">
        <v>0</v>
      </c>
      <c r="J212" s="487">
        <v>1</v>
      </c>
      <c r="K212" s="488">
        <v>1</v>
      </c>
      <c r="L212" s="481"/>
      <c r="M212" s="490" t="s">
        <v>248</v>
      </c>
      <c r="N212" s="481"/>
      <c r="O212" s="490" t="s">
        <v>208</v>
      </c>
      <c r="P212" s="481"/>
      <c r="Q212" s="484">
        <f t="shared" si="6"/>
        <v>0</v>
      </c>
      <c r="R212" s="484">
        <f t="shared" si="6"/>
        <v>9691.23</v>
      </c>
      <c r="S212" s="484">
        <f t="shared" si="6"/>
        <v>9691.23</v>
      </c>
      <c r="T212" s="485">
        <f t="shared" si="7"/>
        <v>19382.46</v>
      </c>
    </row>
    <row r="213" spans="1:20" x14ac:dyDescent="0.3">
      <c r="A213" s="486" t="s">
        <v>453</v>
      </c>
      <c r="B213" s="487" t="s">
        <v>302</v>
      </c>
      <c r="C213" s="488" t="s">
        <v>303</v>
      </c>
      <c r="D213" s="481"/>
      <c r="E213" s="491">
        <v>7194.22</v>
      </c>
      <c r="F213" s="492">
        <v>7194.22</v>
      </c>
      <c r="G213" s="493">
        <v>7194.22</v>
      </c>
      <c r="H213" s="494"/>
      <c r="I213" s="489">
        <v>30</v>
      </c>
      <c r="J213" s="487">
        <v>32</v>
      </c>
      <c r="K213" s="488">
        <v>33</v>
      </c>
      <c r="L213" s="481"/>
      <c r="M213" s="490" t="s">
        <v>248</v>
      </c>
      <c r="N213" s="481"/>
      <c r="O213" s="490" t="s">
        <v>208</v>
      </c>
      <c r="P213" s="481"/>
      <c r="Q213" s="484">
        <f t="shared" si="6"/>
        <v>215826.6</v>
      </c>
      <c r="R213" s="484">
        <f t="shared" si="6"/>
        <v>230215.04000000001</v>
      </c>
      <c r="S213" s="484">
        <f t="shared" si="6"/>
        <v>237409.26</v>
      </c>
      <c r="T213" s="485">
        <f t="shared" si="7"/>
        <v>683450.9</v>
      </c>
    </row>
    <row r="214" spans="1:20" x14ac:dyDescent="0.3">
      <c r="A214" s="486" t="s">
        <v>453</v>
      </c>
      <c r="B214" s="487" t="s">
        <v>305</v>
      </c>
      <c r="C214" s="488" t="s">
        <v>303</v>
      </c>
      <c r="D214" s="481"/>
      <c r="E214" s="491">
        <v>7194.22</v>
      </c>
      <c r="F214" s="492">
        <v>7194.22</v>
      </c>
      <c r="G214" s="493">
        <v>7194.22</v>
      </c>
      <c r="H214" s="494"/>
      <c r="I214" s="489">
        <v>4</v>
      </c>
      <c r="J214" s="487">
        <v>6</v>
      </c>
      <c r="K214" s="488">
        <v>6</v>
      </c>
      <c r="L214" s="481"/>
      <c r="M214" s="490" t="s">
        <v>248</v>
      </c>
      <c r="N214" s="481"/>
      <c r="O214" s="490" t="s">
        <v>208</v>
      </c>
      <c r="P214" s="481"/>
      <c r="Q214" s="484">
        <f t="shared" si="6"/>
        <v>28776.880000000001</v>
      </c>
      <c r="R214" s="484">
        <f t="shared" si="6"/>
        <v>43165.32</v>
      </c>
      <c r="S214" s="484">
        <f t="shared" si="6"/>
        <v>43165.32</v>
      </c>
      <c r="T214" s="485">
        <f t="shared" si="7"/>
        <v>115107.51999999999</v>
      </c>
    </row>
    <row r="215" spans="1:20" x14ac:dyDescent="0.3">
      <c r="A215" s="486" t="s">
        <v>453</v>
      </c>
      <c r="B215" s="487" t="s">
        <v>379</v>
      </c>
      <c r="C215" s="488" t="s">
        <v>303</v>
      </c>
      <c r="D215" s="481"/>
      <c r="E215" s="491">
        <v>7194.22</v>
      </c>
      <c r="F215" s="492">
        <v>7194.22</v>
      </c>
      <c r="G215" s="493">
        <v>7194.22</v>
      </c>
      <c r="H215" s="494"/>
      <c r="I215" s="489">
        <v>4</v>
      </c>
      <c r="J215" s="487">
        <v>3</v>
      </c>
      <c r="K215" s="488">
        <v>3</v>
      </c>
      <c r="L215" s="481"/>
      <c r="M215" s="490" t="s">
        <v>248</v>
      </c>
      <c r="N215" s="481"/>
      <c r="O215" s="490" t="s">
        <v>208</v>
      </c>
      <c r="P215" s="481"/>
      <c r="Q215" s="484">
        <f t="shared" si="6"/>
        <v>28776.880000000001</v>
      </c>
      <c r="R215" s="484">
        <f t="shared" si="6"/>
        <v>21582.66</v>
      </c>
      <c r="S215" s="484">
        <f t="shared" si="6"/>
        <v>21582.66</v>
      </c>
      <c r="T215" s="485">
        <f t="shared" si="7"/>
        <v>71942.2</v>
      </c>
    </row>
    <row r="216" spans="1:20" x14ac:dyDescent="0.3">
      <c r="A216" s="486" t="s">
        <v>453</v>
      </c>
      <c r="B216" s="487" t="s">
        <v>306</v>
      </c>
      <c r="C216" s="488" t="s">
        <v>303</v>
      </c>
      <c r="D216" s="481"/>
      <c r="E216" s="491">
        <v>7471.53</v>
      </c>
      <c r="F216" s="492">
        <v>7471.53</v>
      </c>
      <c r="G216" s="493">
        <v>7471.53</v>
      </c>
      <c r="H216" s="494"/>
      <c r="I216" s="489">
        <v>2</v>
      </c>
      <c r="J216" s="487">
        <v>2</v>
      </c>
      <c r="K216" s="488">
        <v>3</v>
      </c>
      <c r="L216" s="481"/>
      <c r="M216" s="490" t="s">
        <v>248</v>
      </c>
      <c r="N216" s="481"/>
      <c r="O216" s="490" t="s">
        <v>208</v>
      </c>
      <c r="P216" s="481"/>
      <c r="Q216" s="484">
        <f t="shared" si="6"/>
        <v>14943.06</v>
      </c>
      <c r="R216" s="484">
        <f t="shared" si="6"/>
        <v>14943.06</v>
      </c>
      <c r="S216" s="484">
        <f t="shared" si="6"/>
        <v>22414.59</v>
      </c>
      <c r="T216" s="485">
        <f t="shared" si="7"/>
        <v>52300.71</v>
      </c>
    </row>
    <row r="217" spans="1:20" x14ac:dyDescent="0.3">
      <c r="A217" s="486" t="s">
        <v>453</v>
      </c>
      <c r="B217" s="487" t="s">
        <v>380</v>
      </c>
      <c r="C217" s="488" t="s">
        <v>303</v>
      </c>
      <c r="D217" s="481"/>
      <c r="E217" s="491">
        <v>7471.53</v>
      </c>
      <c r="F217" s="492">
        <v>7471.53</v>
      </c>
      <c r="G217" s="493">
        <v>7471.53</v>
      </c>
      <c r="H217" s="494"/>
      <c r="I217" s="489">
        <v>1</v>
      </c>
      <c r="J217" s="487">
        <v>1</v>
      </c>
      <c r="K217" s="488">
        <v>1</v>
      </c>
      <c r="L217" s="481"/>
      <c r="M217" s="490" t="s">
        <v>248</v>
      </c>
      <c r="N217" s="481"/>
      <c r="O217" s="490" t="s">
        <v>208</v>
      </c>
      <c r="P217" s="481"/>
      <c r="Q217" s="484">
        <f t="shared" si="6"/>
        <v>7471.53</v>
      </c>
      <c r="R217" s="484">
        <f t="shared" si="6"/>
        <v>7471.53</v>
      </c>
      <c r="S217" s="484">
        <f t="shared" si="6"/>
        <v>7471.53</v>
      </c>
      <c r="T217" s="485">
        <f t="shared" si="7"/>
        <v>22414.59</v>
      </c>
    </row>
    <row r="218" spans="1:20" x14ac:dyDescent="0.3">
      <c r="A218" s="486" t="s">
        <v>453</v>
      </c>
      <c r="B218" s="487" t="s">
        <v>440</v>
      </c>
      <c r="C218" s="488" t="s">
        <v>303</v>
      </c>
      <c r="D218" s="481"/>
      <c r="E218" s="491">
        <v>9136.41</v>
      </c>
      <c r="F218" s="492">
        <v>9136.41</v>
      </c>
      <c r="G218" s="493">
        <v>9136.41</v>
      </c>
      <c r="H218" s="494"/>
      <c r="I218" s="489">
        <v>1</v>
      </c>
      <c r="J218" s="487">
        <v>1</v>
      </c>
      <c r="K218" s="488">
        <v>1</v>
      </c>
      <c r="L218" s="481"/>
      <c r="M218" s="490" t="s">
        <v>248</v>
      </c>
      <c r="N218" s="481"/>
      <c r="O218" s="490" t="s">
        <v>208</v>
      </c>
      <c r="P218" s="481"/>
      <c r="Q218" s="484">
        <f t="shared" si="6"/>
        <v>9136.41</v>
      </c>
      <c r="R218" s="484">
        <f t="shared" si="6"/>
        <v>9136.41</v>
      </c>
      <c r="S218" s="484">
        <f t="shared" si="6"/>
        <v>9136.41</v>
      </c>
      <c r="T218" s="485">
        <f t="shared" si="7"/>
        <v>27409.23</v>
      </c>
    </row>
    <row r="219" spans="1:20" x14ac:dyDescent="0.3">
      <c r="A219" s="486" t="s">
        <v>453</v>
      </c>
      <c r="B219" s="487" t="s">
        <v>369</v>
      </c>
      <c r="C219" s="488" t="s">
        <v>270</v>
      </c>
      <c r="D219" s="481"/>
      <c r="E219" s="491">
        <v>5710.26</v>
      </c>
      <c r="F219" s="492">
        <v>5710.26</v>
      </c>
      <c r="G219" s="493">
        <v>5710.26</v>
      </c>
      <c r="H219" s="481"/>
      <c r="I219" s="489">
        <v>3</v>
      </c>
      <c r="J219" s="487">
        <v>3</v>
      </c>
      <c r="K219" s="488">
        <v>0</v>
      </c>
      <c r="L219" s="481"/>
      <c r="M219" s="490" t="s">
        <v>248</v>
      </c>
      <c r="N219" s="481"/>
      <c r="O219" s="490" t="s">
        <v>208</v>
      </c>
      <c r="P219" s="481"/>
      <c r="Q219" s="484">
        <f t="shared" si="6"/>
        <v>17130.78</v>
      </c>
      <c r="R219" s="484">
        <f t="shared" si="6"/>
        <v>17130.78</v>
      </c>
      <c r="S219" s="484">
        <f t="shared" si="6"/>
        <v>0</v>
      </c>
      <c r="T219" s="485">
        <f t="shared" si="7"/>
        <v>34261.56</v>
      </c>
    </row>
    <row r="220" spans="1:20" x14ac:dyDescent="0.3">
      <c r="A220" s="486" t="s">
        <v>453</v>
      </c>
      <c r="B220" s="487" t="s">
        <v>255</v>
      </c>
      <c r="C220" s="488" t="s">
        <v>247</v>
      </c>
      <c r="D220" s="481"/>
      <c r="E220" s="491">
        <v>6876.36</v>
      </c>
      <c r="F220" s="492">
        <v>6876.36</v>
      </c>
      <c r="G220" s="493">
        <v>6876.36</v>
      </c>
      <c r="H220" s="494"/>
      <c r="I220" s="489">
        <v>1</v>
      </c>
      <c r="J220" s="487">
        <v>1</v>
      </c>
      <c r="K220" s="488">
        <v>1</v>
      </c>
      <c r="L220" s="481"/>
      <c r="M220" s="490" t="s">
        <v>248</v>
      </c>
      <c r="N220" s="481"/>
      <c r="O220" s="490" t="s">
        <v>208</v>
      </c>
      <c r="P220" s="481"/>
      <c r="Q220" s="484">
        <f t="shared" si="6"/>
        <v>6876.36</v>
      </c>
      <c r="R220" s="484">
        <f t="shared" si="6"/>
        <v>6876.36</v>
      </c>
      <c r="S220" s="484">
        <f t="shared" si="6"/>
        <v>6876.36</v>
      </c>
      <c r="T220" s="485">
        <f t="shared" si="7"/>
        <v>20629.079999999998</v>
      </c>
    </row>
    <row r="221" spans="1:20" x14ac:dyDescent="0.3">
      <c r="A221" s="486" t="s">
        <v>453</v>
      </c>
      <c r="B221" s="487" t="s">
        <v>272</v>
      </c>
      <c r="C221" s="488" t="s">
        <v>270</v>
      </c>
      <c r="D221" s="481"/>
      <c r="E221" s="491">
        <v>4013.26</v>
      </c>
      <c r="F221" s="492">
        <v>4013.26</v>
      </c>
      <c r="G221" s="493">
        <v>4013.26</v>
      </c>
      <c r="H221" s="494"/>
      <c r="I221" s="496">
        <v>1</v>
      </c>
      <c r="J221" s="497">
        <v>1</v>
      </c>
      <c r="K221" s="498">
        <v>1</v>
      </c>
      <c r="L221" s="481"/>
      <c r="M221" s="490" t="s">
        <v>248</v>
      </c>
      <c r="N221" s="481"/>
      <c r="O221" s="490" t="s">
        <v>208</v>
      </c>
      <c r="P221" s="481"/>
      <c r="Q221" s="484">
        <f t="shared" si="6"/>
        <v>4013.26</v>
      </c>
      <c r="R221" s="484">
        <f t="shared" si="6"/>
        <v>4013.26</v>
      </c>
      <c r="S221" s="484">
        <f t="shared" si="6"/>
        <v>4013.26</v>
      </c>
      <c r="T221" s="485">
        <f t="shared" si="7"/>
        <v>12039.78</v>
      </c>
    </row>
    <row r="222" spans="1:20" x14ac:dyDescent="0.3">
      <c r="A222" s="499" t="s">
        <v>453</v>
      </c>
      <c r="B222" s="497" t="s">
        <v>369</v>
      </c>
      <c r="C222" s="498" t="s">
        <v>270</v>
      </c>
      <c r="D222" s="481"/>
      <c r="E222" s="491">
        <v>4568.21</v>
      </c>
      <c r="F222" s="492">
        <v>4568.21</v>
      </c>
      <c r="G222" s="493">
        <v>4568.21</v>
      </c>
      <c r="H222" s="494"/>
      <c r="I222" s="489">
        <v>2</v>
      </c>
      <c r="J222" s="487">
        <v>2</v>
      </c>
      <c r="K222" s="488">
        <v>1</v>
      </c>
      <c r="L222" s="481"/>
      <c r="M222" s="490" t="s">
        <v>248</v>
      </c>
      <c r="N222" s="481"/>
      <c r="O222" s="490" t="s">
        <v>208</v>
      </c>
      <c r="P222" s="481"/>
      <c r="Q222" s="484">
        <f t="shared" si="6"/>
        <v>9136.42</v>
      </c>
      <c r="R222" s="484">
        <f t="shared" si="6"/>
        <v>9136.42</v>
      </c>
      <c r="S222" s="484">
        <f t="shared" si="6"/>
        <v>4568.21</v>
      </c>
      <c r="T222" s="485">
        <f t="shared" si="7"/>
        <v>22841.05</v>
      </c>
    </row>
    <row r="223" spans="1:20" x14ac:dyDescent="0.3">
      <c r="A223" s="486" t="s">
        <v>453</v>
      </c>
      <c r="B223" s="487" t="s">
        <v>280</v>
      </c>
      <c r="C223" s="488" t="s">
        <v>270</v>
      </c>
      <c r="D223" s="481"/>
      <c r="E223" s="491">
        <v>4845.62</v>
      </c>
      <c r="F223" s="492">
        <v>4845.62</v>
      </c>
      <c r="G223" s="493">
        <v>4845.62</v>
      </c>
      <c r="H223" s="494"/>
      <c r="I223" s="489">
        <v>1</v>
      </c>
      <c r="J223" s="487">
        <v>1</v>
      </c>
      <c r="K223" s="488">
        <v>1</v>
      </c>
      <c r="L223" s="481"/>
      <c r="M223" s="490" t="s">
        <v>248</v>
      </c>
      <c r="N223" s="481"/>
      <c r="O223" s="490" t="s">
        <v>208</v>
      </c>
      <c r="P223" s="481"/>
      <c r="Q223" s="491">
        <f t="shared" si="6"/>
        <v>4845.62</v>
      </c>
      <c r="R223" s="491">
        <f t="shared" si="6"/>
        <v>4845.62</v>
      </c>
      <c r="S223" s="491">
        <f t="shared" si="6"/>
        <v>4845.62</v>
      </c>
      <c r="T223" s="493">
        <f t="shared" si="7"/>
        <v>14536.86</v>
      </c>
    </row>
    <row r="224" spans="1:20" x14ac:dyDescent="0.3">
      <c r="A224" s="486" t="s">
        <v>453</v>
      </c>
      <c r="B224" s="500" t="s">
        <v>338</v>
      </c>
      <c r="C224" s="501" t="s">
        <v>392</v>
      </c>
      <c r="D224" s="502"/>
      <c r="E224" s="503">
        <v>2663.57</v>
      </c>
      <c r="F224" s="503">
        <v>2663.57</v>
      </c>
      <c r="G224" s="503">
        <v>2663.57</v>
      </c>
      <c r="H224" s="504"/>
      <c r="I224" s="505">
        <v>1</v>
      </c>
      <c r="J224" s="506">
        <v>1</v>
      </c>
      <c r="K224" s="507">
        <v>1</v>
      </c>
      <c r="L224" s="508"/>
      <c r="M224" s="509" t="s">
        <v>339</v>
      </c>
      <c r="N224" s="510"/>
      <c r="O224" s="511" t="s">
        <v>208</v>
      </c>
      <c r="P224" s="510"/>
      <c r="Q224" s="512">
        <f>E224*I224</f>
        <v>2663.57</v>
      </c>
      <c r="R224" s="513">
        <f>F224*J224</f>
        <v>2663.57</v>
      </c>
      <c r="S224" s="513">
        <f>G224*K224</f>
        <v>2663.57</v>
      </c>
      <c r="T224" s="493">
        <f t="shared" si="7"/>
        <v>7990.7100000000009</v>
      </c>
    </row>
    <row r="225" spans="1:20" x14ac:dyDescent="0.3">
      <c r="A225" s="486" t="s">
        <v>453</v>
      </c>
      <c r="B225" s="500" t="s">
        <v>338</v>
      </c>
      <c r="C225" s="501" t="s">
        <v>392</v>
      </c>
      <c r="D225" s="502"/>
      <c r="E225" s="503">
        <v>2102.14</v>
      </c>
      <c r="F225" s="503">
        <v>2102.14</v>
      </c>
      <c r="G225" s="503">
        <v>2102.14</v>
      </c>
      <c r="H225" s="504"/>
      <c r="I225" s="505">
        <v>3</v>
      </c>
      <c r="J225" s="506">
        <v>3</v>
      </c>
      <c r="K225" s="507">
        <v>3</v>
      </c>
      <c r="L225" s="508"/>
      <c r="M225" s="509" t="s">
        <v>339</v>
      </c>
      <c r="N225" s="510"/>
      <c r="O225" s="511" t="s">
        <v>208</v>
      </c>
      <c r="P225" s="510"/>
      <c r="Q225" s="512">
        <f t="shared" ref="Q225:S251" si="8">E225*I225</f>
        <v>6306.42</v>
      </c>
      <c r="R225" s="513">
        <f t="shared" si="8"/>
        <v>6306.42</v>
      </c>
      <c r="S225" s="513">
        <f t="shared" si="8"/>
        <v>6306.42</v>
      </c>
      <c r="T225" s="493">
        <f t="shared" si="7"/>
        <v>18919.260000000002</v>
      </c>
    </row>
    <row r="226" spans="1:20" x14ac:dyDescent="0.3">
      <c r="A226" s="486" t="s">
        <v>453</v>
      </c>
      <c r="B226" s="500" t="s">
        <v>338</v>
      </c>
      <c r="C226" s="501" t="s">
        <v>392</v>
      </c>
      <c r="D226" s="502"/>
      <c r="E226" s="503">
        <v>2663.57</v>
      </c>
      <c r="F226" s="503">
        <v>2663.57</v>
      </c>
      <c r="G226" s="503">
        <v>2663.57</v>
      </c>
      <c r="H226" s="504"/>
      <c r="I226" s="505">
        <v>1</v>
      </c>
      <c r="J226" s="506">
        <v>1</v>
      </c>
      <c r="K226" s="507">
        <v>1</v>
      </c>
      <c r="L226" s="508"/>
      <c r="M226" s="509" t="s">
        <v>339</v>
      </c>
      <c r="N226" s="510"/>
      <c r="O226" s="511" t="s">
        <v>208</v>
      </c>
      <c r="P226" s="510"/>
      <c r="Q226" s="512">
        <f t="shared" si="8"/>
        <v>2663.57</v>
      </c>
      <c r="R226" s="513">
        <f t="shared" si="8"/>
        <v>2663.57</v>
      </c>
      <c r="S226" s="513">
        <f t="shared" si="8"/>
        <v>2663.57</v>
      </c>
      <c r="T226" s="493">
        <f t="shared" si="7"/>
        <v>7990.7100000000009</v>
      </c>
    </row>
    <row r="227" spans="1:20" x14ac:dyDescent="0.3">
      <c r="A227" s="486" t="s">
        <v>453</v>
      </c>
      <c r="B227" s="500" t="s">
        <v>340</v>
      </c>
      <c r="C227" s="501" t="s">
        <v>392</v>
      </c>
      <c r="D227" s="502"/>
      <c r="E227" s="514">
        <v>3445.15</v>
      </c>
      <c r="F227" s="514">
        <v>3445.15</v>
      </c>
      <c r="G227" s="514">
        <v>3445.15</v>
      </c>
      <c r="H227" s="504"/>
      <c r="I227" s="505">
        <v>1</v>
      </c>
      <c r="J227" s="506">
        <v>1</v>
      </c>
      <c r="K227" s="507">
        <v>1</v>
      </c>
      <c r="L227" s="508"/>
      <c r="M227" s="509" t="s">
        <v>339</v>
      </c>
      <c r="N227" s="510"/>
      <c r="O227" s="511" t="s">
        <v>208</v>
      </c>
      <c r="P227" s="510"/>
      <c r="Q227" s="512">
        <f t="shared" si="8"/>
        <v>3445.15</v>
      </c>
      <c r="R227" s="513">
        <f t="shared" si="8"/>
        <v>3445.15</v>
      </c>
      <c r="S227" s="513">
        <f t="shared" si="8"/>
        <v>3445.15</v>
      </c>
      <c r="T227" s="493">
        <f t="shared" si="7"/>
        <v>10335.450000000001</v>
      </c>
    </row>
    <row r="228" spans="1:20" x14ac:dyDescent="0.3">
      <c r="A228" s="486" t="s">
        <v>453</v>
      </c>
      <c r="B228" s="500" t="s">
        <v>341</v>
      </c>
      <c r="C228" s="501" t="s">
        <v>392</v>
      </c>
      <c r="D228" s="502"/>
      <c r="E228" s="514">
        <v>3445.15</v>
      </c>
      <c r="F228" s="514">
        <v>3445.15</v>
      </c>
      <c r="G228" s="514">
        <v>3445.15</v>
      </c>
      <c r="H228" s="504"/>
      <c r="I228" s="505">
        <v>1</v>
      </c>
      <c r="J228" s="506">
        <v>1</v>
      </c>
      <c r="K228" s="507">
        <v>1</v>
      </c>
      <c r="L228" s="508"/>
      <c r="M228" s="509" t="s">
        <v>339</v>
      </c>
      <c r="N228" s="510"/>
      <c r="O228" s="511" t="s">
        <v>208</v>
      </c>
      <c r="P228" s="510"/>
      <c r="Q228" s="512">
        <f t="shared" si="8"/>
        <v>3445.15</v>
      </c>
      <c r="R228" s="513">
        <f t="shared" si="8"/>
        <v>3445.15</v>
      </c>
      <c r="S228" s="513">
        <f t="shared" si="8"/>
        <v>3445.15</v>
      </c>
      <c r="T228" s="493">
        <f t="shared" si="7"/>
        <v>10335.450000000001</v>
      </c>
    </row>
    <row r="229" spans="1:20" x14ac:dyDescent="0.3">
      <c r="A229" s="486" t="s">
        <v>453</v>
      </c>
      <c r="B229" s="515" t="s">
        <v>342</v>
      </c>
      <c r="C229" s="501" t="s">
        <v>392</v>
      </c>
      <c r="D229" s="502"/>
      <c r="E229" s="514">
        <v>24917.65</v>
      </c>
      <c r="F229" s="514">
        <v>24917.65</v>
      </c>
      <c r="G229" s="514">
        <v>24917.65</v>
      </c>
      <c r="H229" s="504"/>
      <c r="I229" s="505">
        <v>25</v>
      </c>
      <c r="J229" s="506">
        <v>26</v>
      </c>
      <c r="K229" s="507">
        <v>26</v>
      </c>
      <c r="L229" s="508"/>
      <c r="M229" s="509" t="s">
        <v>339</v>
      </c>
      <c r="N229" s="510"/>
      <c r="O229" s="511" t="s">
        <v>208</v>
      </c>
      <c r="P229" s="510"/>
      <c r="Q229" s="512">
        <f>E229*I229</f>
        <v>622941.25</v>
      </c>
      <c r="R229" s="513">
        <f t="shared" si="8"/>
        <v>647858.9</v>
      </c>
      <c r="S229" s="513">
        <f t="shared" si="8"/>
        <v>647858.9</v>
      </c>
      <c r="T229" s="493">
        <f t="shared" si="7"/>
        <v>1918659.0499999998</v>
      </c>
    </row>
    <row r="230" spans="1:20" x14ac:dyDescent="0.3">
      <c r="A230" s="486" t="s">
        <v>453</v>
      </c>
      <c r="B230" s="515" t="s">
        <v>343</v>
      </c>
      <c r="C230" s="501" t="s">
        <v>392</v>
      </c>
      <c r="D230" s="502"/>
      <c r="E230" s="503">
        <v>47993.68</v>
      </c>
      <c r="F230" s="503">
        <v>47993.68</v>
      </c>
      <c r="G230" s="503">
        <v>47993.68</v>
      </c>
      <c r="H230" s="504"/>
      <c r="I230" s="505">
        <v>1</v>
      </c>
      <c r="J230" s="506">
        <v>1</v>
      </c>
      <c r="K230" s="507">
        <v>1</v>
      </c>
      <c r="L230" s="508"/>
      <c r="M230" s="509" t="s">
        <v>339</v>
      </c>
      <c r="N230" s="510"/>
      <c r="O230" s="511" t="s">
        <v>208</v>
      </c>
      <c r="P230" s="510"/>
      <c r="Q230" s="512">
        <f t="shared" si="8"/>
        <v>47993.68</v>
      </c>
      <c r="R230" s="513">
        <f t="shared" si="8"/>
        <v>47993.68</v>
      </c>
      <c r="S230" s="513">
        <f t="shared" si="8"/>
        <v>47993.68</v>
      </c>
      <c r="T230" s="493">
        <f t="shared" si="7"/>
        <v>143981.04</v>
      </c>
    </row>
    <row r="231" spans="1:20" x14ac:dyDescent="0.3">
      <c r="A231" s="486" t="s">
        <v>453</v>
      </c>
      <c r="B231" s="515" t="s">
        <v>338</v>
      </c>
      <c r="C231" s="501" t="s">
        <v>392</v>
      </c>
      <c r="D231" s="502"/>
      <c r="E231" s="503">
        <v>2663.57</v>
      </c>
      <c r="F231" s="503">
        <v>2663.57</v>
      </c>
      <c r="G231" s="503">
        <v>2663.57</v>
      </c>
      <c r="H231" s="504"/>
      <c r="I231" s="505">
        <v>2</v>
      </c>
      <c r="J231" s="506">
        <v>2</v>
      </c>
      <c r="K231" s="507">
        <v>2</v>
      </c>
      <c r="L231" s="508"/>
      <c r="M231" s="509" t="s">
        <v>339</v>
      </c>
      <c r="N231" s="510"/>
      <c r="O231" s="511" t="s">
        <v>208</v>
      </c>
      <c r="P231" s="510"/>
      <c r="Q231" s="512">
        <f t="shared" si="8"/>
        <v>5327.14</v>
      </c>
      <c r="R231" s="513">
        <f t="shared" si="8"/>
        <v>5327.14</v>
      </c>
      <c r="S231" s="513">
        <f t="shared" si="8"/>
        <v>5327.14</v>
      </c>
      <c r="T231" s="493">
        <f t="shared" si="7"/>
        <v>15981.420000000002</v>
      </c>
    </row>
    <row r="232" spans="1:20" x14ac:dyDescent="0.3">
      <c r="A232" s="486" t="s">
        <v>453</v>
      </c>
      <c r="B232" s="516" t="s">
        <v>344</v>
      </c>
      <c r="C232" s="501" t="s">
        <v>392</v>
      </c>
      <c r="D232" s="502"/>
      <c r="E232" s="514">
        <v>20251.349999999999</v>
      </c>
      <c r="F232" s="514">
        <v>20251.349999999999</v>
      </c>
      <c r="G232" s="514">
        <v>20251.349999999999</v>
      </c>
      <c r="H232" s="504"/>
      <c r="I232" s="505">
        <v>3</v>
      </c>
      <c r="J232" s="506">
        <v>3</v>
      </c>
      <c r="K232" s="507">
        <v>3</v>
      </c>
      <c r="L232" s="508"/>
      <c r="M232" s="509" t="s">
        <v>339</v>
      </c>
      <c r="N232" s="510"/>
      <c r="O232" s="511" t="s">
        <v>208</v>
      </c>
      <c r="P232" s="510"/>
      <c r="Q232" s="512">
        <f t="shared" si="8"/>
        <v>60754.049999999996</v>
      </c>
      <c r="R232" s="513">
        <f t="shared" si="8"/>
        <v>60754.049999999996</v>
      </c>
      <c r="S232" s="513">
        <f t="shared" si="8"/>
        <v>60754.049999999996</v>
      </c>
      <c r="T232" s="493">
        <f t="shared" si="7"/>
        <v>182262.15</v>
      </c>
    </row>
    <row r="233" spans="1:20" x14ac:dyDescent="0.3">
      <c r="A233" s="486" t="s">
        <v>453</v>
      </c>
      <c r="B233" s="517" t="s">
        <v>345</v>
      </c>
      <c r="C233" s="501" t="s">
        <v>392</v>
      </c>
      <c r="D233" s="502"/>
      <c r="E233" s="503">
        <v>47993.68</v>
      </c>
      <c r="F233" s="503">
        <v>47993.68</v>
      </c>
      <c r="G233" s="503">
        <v>47993.68</v>
      </c>
      <c r="H233" s="518"/>
      <c r="I233" s="505">
        <v>1</v>
      </c>
      <c r="J233" s="506">
        <v>1</v>
      </c>
      <c r="K233" s="507">
        <v>1</v>
      </c>
      <c r="L233" s="508"/>
      <c r="M233" s="509" t="s">
        <v>339</v>
      </c>
      <c r="N233" s="510"/>
      <c r="O233" s="511" t="s">
        <v>208</v>
      </c>
      <c r="P233" s="510"/>
      <c r="Q233" s="512">
        <f t="shared" si="8"/>
        <v>47993.68</v>
      </c>
      <c r="R233" s="513">
        <f t="shared" si="8"/>
        <v>47993.68</v>
      </c>
      <c r="S233" s="513">
        <f t="shared" si="8"/>
        <v>47993.68</v>
      </c>
      <c r="T233" s="493">
        <f t="shared" si="7"/>
        <v>143981.04</v>
      </c>
    </row>
    <row r="234" spans="1:20" x14ac:dyDescent="0.3">
      <c r="A234" s="486" t="s">
        <v>453</v>
      </c>
      <c r="B234" s="515" t="s">
        <v>346</v>
      </c>
      <c r="C234" s="501" t="s">
        <v>392</v>
      </c>
      <c r="D234" s="502"/>
      <c r="E234" s="503">
        <v>34143.980000000003</v>
      </c>
      <c r="F234" s="503">
        <v>34143.980000000003</v>
      </c>
      <c r="G234" s="503">
        <v>34143.980000000003</v>
      </c>
      <c r="H234" s="518"/>
      <c r="I234" s="505">
        <v>73</v>
      </c>
      <c r="J234" s="506">
        <v>73</v>
      </c>
      <c r="K234" s="507">
        <v>73</v>
      </c>
      <c r="L234" s="508"/>
      <c r="M234" s="509" t="s">
        <v>339</v>
      </c>
      <c r="N234" s="510"/>
      <c r="O234" s="511" t="s">
        <v>208</v>
      </c>
      <c r="P234" s="510"/>
      <c r="Q234" s="512">
        <f t="shared" si="8"/>
        <v>2492510.54</v>
      </c>
      <c r="R234" s="513">
        <f t="shared" si="8"/>
        <v>2492510.54</v>
      </c>
      <c r="S234" s="513">
        <f t="shared" si="8"/>
        <v>2492510.54</v>
      </c>
      <c r="T234" s="493">
        <f t="shared" si="7"/>
        <v>7477531.6200000001</v>
      </c>
    </row>
    <row r="235" spans="1:20" x14ac:dyDescent="0.3">
      <c r="A235" s="486" t="s">
        <v>453</v>
      </c>
      <c r="B235" s="515" t="s">
        <v>347</v>
      </c>
      <c r="C235" s="501" t="s">
        <v>392</v>
      </c>
      <c r="D235" s="502"/>
      <c r="E235" s="503">
        <v>47994</v>
      </c>
      <c r="F235" s="503">
        <v>47994</v>
      </c>
      <c r="G235" s="503">
        <v>47994</v>
      </c>
      <c r="H235" s="519"/>
      <c r="I235" s="505">
        <v>1</v>
      </c>
      <c r="J235" s="506">
        <v>1</v>
      </c>
      <c r="K235" s="507">
        <v>1</v>
      </c>
      <c r="L235" s="508"/>
      <c r="M235" s="509" t="s">
        <v>339</v>
      </c>
      <c r="N235" s="510"/>
      <c r="O235" s="511" t="s">
        <v>208</v>
      </c>
      <c r="P235" s="510"/>
      <c r="Q235" s="512">
        <f t="shared" si="8"/>
        <v>47994</v>
      </c>
      <c r="R235" s="513">
        <f t="shared" si="8"/>
        <v>47994</v>
      </c>
      <c r="S235" s="513">
        <f t="shared" si="8"/>
        <v>47994</v>
      </c>
      <c r="T235" s="493">
        <f t="shared" si="7"/>
        <v>143982</v>
      </c>
    </row>
    <row r="236" spans="1:20" x14ac:dyDescent="0.3">
      <c r="A236" s="486" t="s">
        <v>453</v>
      </c>
      <c r="B236" s="517" t="s">
        <v>348</v>
      </c>
      <c r="C236" s="501" t="s">
        <v>392</v>
      </c>
      <c r="D236" s="502"/>
      <c r="E236" s="503">
        <v>34143.980000000003</v>
      </c>
      <c r="F236" s="503">
        <v>34143.980000000003</v>
      </c>
      <c r="G236" s="503">
        <v>34143.980000000003</v>
      </c>
      <c r="H236" s="504"/>
      <c r="I236" s="505">
        <v>45</v>
      </c>
      <c r="J236" s="506">
        <v>46</v>
      </c>
      <c r="K236" s="507">
        <v>46</v>
      </c>
      <c r="L236" s="508"/>
      <c r="M236" s="509" t="s">
        <v>339</v>
      </c>
      <c r="N236" s="510"/>
      <c r="O236" s="511" t="s">
        <v>208</v>
      </c>
      <c r="P236" s="510"/>
      <c r="Q236" s="512">
        <f t="shared" si="8"/>
        <v>1536479.1</v>
      </c>
      <c r="R236" s="513">
        <f t="shared" si="8"/>
        <v>1570623.08</v>
      </c>
      <c r="S236" s="513">
        <f t="shared" si="8"/>
        <v>1570623.08</v>
      </c>
      <c r="T236" s="493">
        <f t="shared" si="7"/>
        <v>4677725.26</v>
      </c>
    </row>
    <row r="237" spans="1:20" x14ac:dyDescent="0.3">
      <c r="A237" s="486" t="s">
        <v>453</v>
      </c>
      <c r="B237" s="517" t="s">
        <v>349</v>
      </c>
      <c r="C237" s="501" t="s">
        <v>392</v>
      </c>
      <c r="D237" s="502"/>
      <c r="E237" s="514">
        <v>3445.15</v>
      </c>
      <c r="F237" s="514">
        <v>3445.15</v>
      </c>
      <c r="G237" s="514">
        <v>3445.15</v>
      </c>
      <c r="H237" s="504"/>
      <c r="I237" s="505">
        <v>35</v>
      </c>
      <c r="J237" s="506">
        <v>35</v>
      </c>
      <c r="K237" s="507">
        <v>35</v>
      </c>
      <c r="L237" s="508"/>
      <c r="M237" s="509" t="s">
        <v>339</v>
      </c>
      <c r="N237" s="510"/>
      <c r="O237" s="511" t="s">
        <v>208</v>
      </c>
      <c r="P237" s="510"/>
      <c r="Q237" s="512">
        <f t="shared" si="8"/>
        <v>120580.25</v>
      </c>
      <c r="R237" s="513">
        <f t="shared" si="8"/>
        <v>120580.25</v>
      </c>
      <c r="S237" s="513">
        <f t="shared" si="8"/>
        <v>120580.25</v>
      </c>
      <c r="T237" s="493">
        <f t="shared" si="7"/>
        <v>361740.75</v>
      </c>
    </row>
    <row r="238" spans="1:20" x14ac:dyDescent="0.3">
      <c r="A238" s="486" t="s">
        <v>453</v>
      </c>
      <c r="B238" s="517" t="s">
        <v>350</v>
      </c>
      <c r="C238" s="501" t="s">
        <v>392</v>
      </c>
      <c r="D238" s="502"/>
      <c r="E238" s="514">
        <v>3445.15</v>
      </c>
      <c r="F238" s="514">
        <v>3445.15</v>
      </c>
      <c r="G238" s="514">
        <v>3445.15</v>
      </c>
      <c r="H238" s="518"/>
      <c r="I238" s="505">
        <v>34</v>
      </c>
      <c r="J238" s="506">
        <v>35</v>
      </c>
      <c r="K238" s="507">
        <v>35</v>
      </c>
      <c r="L238" s="508"/>
      <c r="M238" s="509" t="s">
        <v>339</v>
      </c>
      <c r="N238" s="510"/>
      <c r="O238" s="511" t="s">
        <v>208</v>
      </c>
      <c r="P238" s="510"/>
      <c r="Q238" s="512">
        <f t="shared" si="8"/>
        <v>117135.1</v>
      </c>
      <c r="R238" s="513">
        <f t="shared" si="8"/>
        <v>120580.25</v>
      </c>
      <c r="S238" s="513">
        <f t="shared" si="8"/>
        <v>120580.25</v>
      </c>
      <c r="T238" s="493">
        <f t="shared" si="7"/>
        <v>358295.6</v>
      </c>
    </row>
    <row r="239" spans="1:20" x14ac:dyDescent="0.3">
      <c r="A239" s="486" t="s">
        <v>453</v>
      </c>
      <c r="B239" s="517" t="s">
        <v>351</v>
      </c>
      <c r="C239" s="501" t="s">
        <v>392</v>
      </c>
      <c r="D239" s="502"/>
      <c r="E239" s="514">
        <v>3445.15</v>
      </c>
      <c r="F239" s="514">
        <v>3445.15</v>
      </c>
      <c r="G239" s="514">
        <v>3445.15</v>
      </c>
      <c r="H239" s="518"/>
      <c r="I239" s="505">
        <v>36</v>
      </c>
      <c r="J239" s="506">
        <v>36</v>
      </c>
      <c r="K239" s="507">
        <v>36</v>
      </c>
      <c r="L239" s="508"/>
      <c r="M239" s="509" t="s">
        <v>339</v>
      </c>
      <c r="N239" s="510"/>
      <c r="O239" s="511" t="s">
        <v>208</v>
      </c>
      <c r="P239" s="510"/>
      <c r="Q239" s="512">
        <f t="shared" si="8"/>
        <v>124025.40000000001</v>
      </c>
      <c r="R239" s="513">
        <f t="shared" si="8"/>
        <v>124025.40000000001</v>
      </c>
      <c r="S239" s="513">
        <f t="shared" si="8"/>
        <v>124025.40000000001</v>
      </c>
      <c r="T239" s="493">
        <f t="shared" si="7"/>
        <v>372076.2</v>
      </c>
    </row>
    <row r="240" spans="1:20" x14ac:dyDescent="0.3">
      <c r="A240" s="486" t="s">
        <v>453</v>
      </c>
      <c r="B240" s="517" t="s">
        <v>352</v>
      </c>
      <c r="C240" s="501" t="s">
        <v>392</v>
      </c>
      <c r="D240" s="502"/>
      <c r="E240" s="503">
        <v>34143.980000000003</v>
      </c>
      <c r="F240" s="503">
        <v>34143.980000000003</v>
      </c>
      <c r="G240" s="503">
        <v>34143.980000000003</v>
      </c>
      <c r="H240" s="504"/>
      <c r="I240" s="505">
        <v>46</v>
      </c>
      <c r="J240" s="506">
        <v>47</v>
      </c>
      <c r="K240" s="507">
        <v>46</v>
      </c>
      <c r="L240" s="508"/>
      <c r="M240" s="509" t="s">
        <v>339</v>
      </c>
      <c r="N240" s="510"/>
      <c r="O240" s="511" t="s">
        <v>208</v>
      </c>
      <c r="P240" s="510"/>
      <c r="Q240" s="512">
        <f t="shared" si="8"/>
        <v>1570623.08</v>
      </c>
      <c r="R240" s="513">
        <f t="shared" si="8"/>
        <v>1604767.06</v>
      </c>
      <c r="S240" s="513">
        <f t="shared" si="8"/>
        <v>1570623.08</v>
      </c>
      <c r="T240" s="493">
        <f t="shared" si="7"/>
        <v>4746013.2200000007</v>
      </c>
    </row>
    <row r="241" spans="1:20" x14ac:dyDescent="0.3">
      <c r="A241" s="486" t="s">
        <v>453</v>
      </c>
      <c r="B241" s="517" t="s">
        <v>353</v>
      </c>
      <c r="C241" s="501" t="s">
        <v>392</v>
      </c>
      <c r="D241" s="502"/>
      <c r="E241" s="503">
        <v>47993.68</v>
      </c>
      <c r="F241" s="503">
        <v>47993.68</v>
      </c>
      <c r="G241" s="503">
        <v>47993.68</v>
      </c>
      <c r="H241" s="504"/>
      <c r="I241" s="505">
        <v>6</v>
      </c>
      <c r="J241" s="506">
        <v>6</v>
      </c>
      <c r="K241" s="507">
        <v>6</v>
      </c>
      <c r="L241" s="508"/>
      <c r="M241" s="509" t="s">
        <v>339</v>
      </c>
      <c r="N241" s="510"/>
      <c r="O241" s="511" t="s">
        <v>208</v>
      </c>
      <c r="P241" s="510"/>
      <c r="Q241" s="512">
        <f t="shared" si="8"/>
        <v>287962.08</v>
      </c>
      <c r="R241" s="513">
        <f t="shared" si="8"/>
        <v>287962.08</v>
      </c>
      <c r="S241" s="513">
        <f t="shared" si="8"/>
        <v>287962.08</v>
      </c>
      <c r="T241" s="493">
        <f t="shared" si="7"/>
        <v>863886.24</v>
      </c>
    </row>
    <row r="242" spans="1:20" x14ac:dyDescent="0.3">
      <c r="A242" s="486" t="s">
        <v>453</v>
      </c>
      <c r="B242" s="515" t="s">
        <v>354</v>
      </c>
      <c r="C242" s="501" t="s">
        <v>392</v>
      </c>
      <c r="D242" s="502"/>
      <c r="E242" s="503">
        <v>47993.68</v>
      </c>
      <c r="F242" s="503">
        <v>47993.68</v>
      </c>
      <c r="G242" s="503">
        <v>47993.68</v>
      </c>
      <c r="H242" s="504"/>
      <c r="I242" s="505">
        <v>34</v>
      </c>
      <c r="J242" s="506">
        <v>34</v>
      </c>
      <c r="K242" s="507">
        <v>34</v>
      </c>
      <c r="L242" s="508"/>
      <c r="M242" s="509" t="s">
        <v>339</v>
      </c>
      <c r="N242" s="510"/>
      <c r="O242" s="511" t="s">
        <v>208</v>
      </c>
      <c r="P242" s="510"/>
      <c r="Q242" s="512">
        <f t="shared" si="8"/>
        <v>1631785.12</v>
      </c>
      <c r="R242" s="513">
        <f t="shared" si="8"/>
        <v>1631785.12</v>
      </c>
      <c r="S242" s="513">
        <f t="shared" si="8"/>
        <v>1631785.12</v>
      </c>
      <c r="T242" s="493">
        <f t="shared" si="7"/>
        <v>4895355.3600000003</v>
      </c>
    </row>
    <row r="243" spans="1:20" x14ac:dyDescent="0.3">
      <c r="A243" s="486" t="s">
        <v>453</v>
      </c>
      <c r="B243" s="515" t="s">
        <v>648</v>
      </c>
      <c r="C243" s="501" t="s">
        <v>392</v>
      </c>
      <c r="D243" s="502"/>
      <c r="E243" s="503">
        <v>47993.68</v>
      </c>
      <c r="F243" s="503">
        <v>47993.68</v>
      </c>
      <c r="G243" s="503">
        <v>47993.68</v>
      </c>
      <c r="H243" s="504"/>
      <c r="I243" s="505">
        <v>1</v>
      </c>
      <c r="J243" s="506">
        <v>1</v>
      </c>
      <c r="K243" s="507">
        <v>1</v>
      </c>
      <c r="L243" s="508"/>
      <c r="M243" s="509" t="s">
        <v>339</v>
      </c>
      <c r="N243" s="510"/>
      <c r="O243" s="511" t="s">
        <v>208</v>
      </c>
      <c r="P243" s="510"/>
      <c r="Q243" s="512">
        <f t="shared" si="8"/>
        <v>47993.68</v>
      </c>
      <c r="R243" s="513">
        <f t="shared" si="8"/>
        <v>47993.68</v>
      </c>
      <c r="S243" s="513">
        <f t="shared" si="8"/>
        <v>47993.68</v>
      </c>
      <c r="T243" s="493">
        <f t="shared" si="7"/>
        <v>143981.04</v>
      </c>
    </row>
    <row r="244" spans="1:20" x14ac:dyDescent="0.3">
      <c r="A244" s="486" t="s">
        <v>453</v>
      </c>
      <c r="B244" s="515" t="s">
        <v>355</v>
      </c>
      <c r="C244" s="501" t="s">
        <v>392</v>
      </c>
      <c r="D244" s="502"/>
      <c r="E244" s="503">
        <v>47993.68</v>
      </c>
      <c r="F244" s="503">
        <v>47993.68</v>
      </c>
      <c r="G244" s="503">
        <v>47993.68</v>
      </c>
      <c r="H244" s="518"/>
      <c r="I244" s="505">
        <v>15</v>
      </c>
      <c r="J244" s="506">
        <v>15</v>
      </c>
      <c r="K244" s="507">
        <v>15</v>
      </c>
      <c r="L244" s="508"/>
      <c r="M244" s="509" t="s">
        <v>339</v>
      </c>
      <c r="N244" s="510"/>
      <c r="O244" s="511" t="s">
        <v>208</v>
      </c>
      <c r="P244" s="510"/>
      <c r="Q244" s="512">
        <f>E244*I244</f>
        <v>719905.2</v>
      </c>
      <c r="R244" s="513">
        <f t="shared" si="8"/>
        <v>719905.2</v>
      </c>
      <c r="S244" s="513">
        <f t="shared" si="8"/>
        <v>719905.2</v>
      </c>
      <c r="T244" s="493">
        <f t="shared" si="7"/>
        <v>2159715.5999999996</v>
      </c>
    </row>
    <row r="245" spans="1:20" x14ac:dyDescent="0.3">
      <c r="A245" s="486" t="s">
        <v>453</v>
      </c>
      <c r="B245" s="515" t="s">
        <v>356</v>
      </c>
      <c r="C245" s="501" t="s">
        <v>392</v>
      </c>
      <c r="D245" s="502"/>
      <c r="E245" s="503">
        <v>47993.68</v>
      </c>
      <c r="F245" s="503">
        <v>47993.68</v>
      </c>
      <c r="G245" s="503">
        <v>47993.68</v>
      </c>
      <c r="H245" s="518"/>
      <c r="I245" s="505">
        <v>1</v>
      </c>
      <c r="J245" s="506">
        <v>1</v>
      </c>
      <c r="K245" s="507">
        <v>1</v>
      </c>
      <c r="L245" s="508"/>
      <c r="M245" s="509" t="s">
        <v>339</v>
      </c>
      <c r="N245" s="510"/>
      <c r="O245" s="511" t="s">
        <v>208</v>
      </c>
      <c r="P245" s="510"/>
      <c r="Q245" s="512">
        <f t="shared" si="8"/>
        <v>47993.68</v>
      </c>
      <c r="R245" s="513">
        <f t="shared" si="8"/>
        <v>47993.68</v>
      </c>
      <c r="S245" s="513">
        <f t="shared" si="8"/>
        <v>47993.68</v>
      </c>
      <c r="T245" s="493">
        <f t="shared" si="7"/>
        <v>143981.04</v>
      </c>
    </row>
    <row r="246" spans="1:20" x14ac:dyDescent="0.3">
      <c r="A246" s="486" t="s">
        <v>453</v>
      </c>
      <c r="B246" s="515" t="s">
        <v>357</v>
      </c>
      <c r="C246" s="501" t="s">
        <v>392</v>
      </c>
      <c r="D246" s="502"/>
      <c r="E246" s="503">
        <v>47993.68</v>
      </c>
      <c r="F246" s="503">
        <v>47993.68</v>
      </c>
      <c r="G246" s="503">
        <v>47993.68</v>
      </c>
      <c r="H246" s="504"/>
      <c r="I246" s="505">
        <v>1</v>
      </c>
      <c r="J246" s="506">
        <v>1</v>
      </c>
      <c r="K246" s="507">
        <v>1</v>
      </c>
      <c r="L246" s="508"/>
      <c r="M246" s="509" t="s">
        <v>339</v>
      </c>
      <c r="N246" s="510"/>
      <c r="O246" s="511" t="s">
        <v>208</v>
      </c>
      <c r="P246" s="510"/>
      <c r="Q246" s="512">
        <f t="shared" si="8"/>
        <v>47993.68</v>
      </c>
      <c r="R246" s="513">
        <f t="shared" si="8"/>
        <v>47993.68</v>
      </c>
      <c r="S246" s="513">
        <f t="shared" si="8"/>
        <v>47993.68</v>
      </c>
      <c r="T246" s="493">
        <f t="shared" si="7"/>
        <v>143981.04</v>
      </c>
    </row>
    <row r="247" spans="1:20" x14ac:dyDescent="0.3">
      <c r="A247" s="486" t="s">
        <v>453</v>
      </c>
      <c r="B247" s="515" t="s">
        <v>358</v>
      </c>
      <c r="C247" s="501" t="s">
        <v>392</v>
      </c>
      <c r="D247" s="502"/>
      <c r="E247" s="503">
        <v>67882.960000000006</v>
      </c>
      <c r="F247" s="503">
        <v>67882.960000000006</v>
      </c>
      <c r="G247" s="503">
        <v>67882.960000000006</v>
      </c>
      <c r="H247" s="504"/>
      <c r="I247" s="505">
        <v>3</v>
      </c>
      <c r="J247" s="506">
        <v>3</v>
      </c>
      <c r="K247" s="507">
        <v>3</v>
      </c>
      <c r="L247" s="508"/>
      <c r="M247" s="509" t="s">
        <v>339</v>
      </c>
      <c r="N247" s="510"/>
      <c r="O247" s="511" t="s">
        <v>208</v>
      </c>
      <c r="P247" s="510"/>
      <c r="Q247" s="512">
        <f t="shared" si="8"/>
        <v>203648.88</v>
      </c>
      <c r="R247" s="513">
        <f t="shared" si="8"/>
        <v>203648.88</v>
      </c>
      <c r="S247" s="513">
        <f t="shared" si="8"/>
        <v>203648.88</v>
      </c>
      <c r="T247" s="493">
        <f t="shared" si="7"/>
        <v>610946.64</v>
      </c>
    </row>
    <row r="248" spans="1:20" x14ac:dyDescent="0.3">
      <c r="A248" s="486" t="s">
        <v>453</v>
      </c>
      <c r="B248" s="515" t="s">
        <v>359</v>
      </c>
      <c r="C248" s="501" t="s">
        <v>392</v>
      </c>
      <c r="D248" s="502"/>
      <c r="E248" s="503">
        <v>67882.960000000006</v>
      </c>
      <c r="F248" s="503">
        <v>67882.960000000006</v>
      </c>
      <c r="G248" s="503">
        <v>67882.960000000006</v>
      </c>
      <c r="H248" s="504"/>
      <c r="I248" s="505">
        <v>1</v>
      </c>
      <c r="J248" s="506">
        <v>1</v>
      </c>
      <c r="K248" s="507">
        <v>1</v>
      </c>
      <c r="L248" s="508"/>
      <c r="M248" s="509" t="s">
        <v>339</v>
      </c>
      <c r="N248" s="510"/>
      <c r="O248" s="511" t="s">
        <v>208</v>
      </c>
      <c r="P248" s="510"/>
      <c r="Q248" s="512">
        <f t="shared" si="8"/>
        <v>67882.960000000006</v>
      </c>
      <c r="R248" s="513">
        <f t="shared" si="8"/>
        <v>67882.960000000006</v>
      </c>
      <c r="S248" s="513">
        <f t="shared" si="8"/>
        <v>67882.960000000006</v>
      </c>
      <c r="T248" s="493">
        <f t="shared" si="7"/>
        <v>203648.88</v>
      </c>
    </row>
    <row r="249" spans="1:20" x14ac:dyDescent="0.3">
      <c r="A249" s="486" t="s">
        <v>453</v>
      </c>
      <c r="B249" s="520" t="s">
        <v>360</v>
      </c>
      <c r="C249" s="501" t="s">
        <v>392</v>
      </c>
      <c r="D249" s="502"/>
      <c r="E249" s="503">
        <v>67882.960000000006</v>
      </c>
      <c r="F249" s="503">
        <v>67882.960000000006</v>
      </c>
      <c r="G249" s="503">
        <v>67882.960000000006</v>
      </c>
      <c r="H249" s="504"/>
      <c r="I249" s="505">
        <v>1</v>
      </c>
      <c r="J249" s="506">
        <v>1</v>
      </c>
      <c r="K249" s="507">
        <v>1</v>
      </c>
      <c r="L249" s="508"/>
      <c r="M249" s="509" t="s">
        <v>339</v>
      </c>
      <c r="N249" s="510"/>
      <c r="O249" s="511" t="s">
        <v>208</v>
      </c>
      <c r="P249" s="510"/>
      <c r="Q249" s="512">
        <f t="shared" si="8"/>
        <v>67882.960000000006</v>
      </c>
      <c r="R249" s="513">
        <f t="shared" si="8"/>
        <v>67882.960000000006</v>
      </c>
      <c r="S249" s="513">
        <f t="shared" si="8"/>
        <v>67882.960000000006</v>
      </c>
      <c r="T249" s="493">
        <f t="shared" si="7"/>
        <v>203648.88</v>
      </c>
    </row>
    <row r="250" spans="1:20" x14ac:dyDescent="0.3">
      <c r="A250" s="486" t="s">
        <v>453</v>
      </c>
      <c r="B250" s="520" t="s">
        <v>361</v>
      </c>
      <c r="C250" s="501" t="s">
        <v>392</v>
      </c>
      <c r="D250" s="502"/>
      <c r="E250" s="514">
        <v>78329.679999999993</v>
      </c>
      <c r="F250" s="514">
        <v>78329.679999999993</v>
      </c>
      <c r="G250" s="514">
        <v>78329.679999999993</v>
      </c>
      <c r="H250" s="504"/>
      <c r="I250" s="505">
        <v>1</v>
      </c>
      <c r="J250" s="506">
        <v>1</v>
      </c>
      <c r="K250" s="507">
        <v>1</v>
      </c>
      <c r="L250" s="508"/>
      <c r="M250" s="509" t="s">
        <v>339</v>
      </c>
      <c r="N250" s="510"/>
      <c r="O250" s="511" t="s">
        <v>208</v>
      </c>
      <c r="P250" s="510"/>
      <c r="Q250" s="512">
        <f t="shared" si="8"/>
        <v>78329.679999999993</v>
      </c>
      <c r="R250" s="513">
        <f t="shared" si="8"/>
        <v>78329.679999999993</v>
      </c>
      <c r="S250" s="513">
        <f t="shared" si="8"/>
        <v>78329.679999999993</v>
      </c>
      <c r="T250" s="493">
        <f t="shared" si="7"/>
        <v>234989.03999999998</v>
      </c>
    </row>
    <row r="251" spans="1:20" ht="15" thickBot="1" x14ac:dyDescent="0.35">
      <c r="A251" s="521" t="s">
        <v>453</v>
      </c>
      <c r="B251" s="522" t="s">
        <v>362</v>
      </c>
      <c r="C251" s="523" t="s">
        <v>392</v>
      </c>
      <c r="D251" s="502"/>
      <c r="E251" s="524">
        <v>20251.349999999999</v>
      </c>
      <c r="F251" s="524">
        <v>20251.349999999999</v>
      </c>
      <c r="G251" s="524">
        <v>20251.349999999999</v>
      </c>
      <c r="H251" s="504"/>
      <c r="I251" s="525">
        <v>3</v>
      </c>
      <c r="J251" s="526">
        <v>3</v>
      </c>
      <c r="K251" s="527">
        <v>3</v>
      </c>
      <c r="L251" s="508"/>
      <c r="M251" s="528" t="s">
        <v>339</v>
      </c>
      <c r="N251" s="510"/>
      <c r="O251" s="529" t="s">
        <v>208</v>
      </c>
      <c r="P251" s="510"/>
      <c r="Q251" s="530">
        <f t="shared" si="8"/>
        <v>60754.049999999996</v>
      </c>
      <c r="R251" s="531">
        <f t="shared" si="8"/>
        <v>60754.049999999996</v>
      </c>
      <c r="S251" s="531">
        <f t="shared" si="8"/>
        <v>60754.049999999996</v>
      </c>
      <c r="T251" s="532">
        <f t="shared" si="7"/>
        <v>182262.15</v>
      </c>
    </row>
    <row r="252" spans="1:20" ht="15" thickBot="1" x14ac:dyDescent="0.35"/>
    <row r="253" spans="1:20" ht="15" thickBot="1" x14ac:dyDescent="0.35">
      <c r="I253" s="534">
        <f>SUM(I9:I251)</f>
        <v>55851</v>
      </c>
      <c r="J253" s="534">
        <f>SUM(J9:J251)</f>
        <v>55925</v>
      </c>
      <c r="K253" s="534">
        <f>SUM(K9:K251)</f>
        <v>55967</v>
      </c>
      <c r="L253" s="535"/>
      <c r="M253" s="536"/>
      <c r="N253" s="535"/>
      <c r="O253" s="536"/>
      <c r="P253" s="535"/>
      <c r="Q253" s="537">
        <f>SUM(Q9:Q252)</f>
        <v>107931512.84</v>
      </c>
      <c r="R253" s="537">
        <f>SUM(R9:R252)</f>
        <v>111074340.42000003</v>
      </c>
      <c r="S253" s="537">
        <f>SUM(S9:S252)</f>
        <v>165012946.54999983</v>
      </c>
      <c r="T253" s="538">
        <f>SUM(T9:T252)</f>
        <v>384018799.8100009</v>
      </c>
    </row>
    <row r="254" spans="1:20" ht="15" thickTop="1" x14ac:dyDescent="0.3"/>
    <row r="255" spans="1:20" x14ac:dyDescent="0.3">
      <c r="R255" s="441" t="s">
        <v>444</v>
      </c>
      <c r="T255" s="539">
        <v>275987152.82999998</v>
      </c>
    </row>
    <row r="256" spans="1:20" ht="15" thickBot="1" x14ac:dyDescent="0.35">
      <c r="T256" s="539"/>
    </row>
    <row r="257" spans="18:20" ht="15" thickBot="1" x14ac:dyDescent="0.35">
      <c r="R257" s="441" t="s">
        <v>649</v>
      </c>
      <c r="T257" s="540">
        <f>(T253+T255)/1000</f>
        <v>660005.95264000085</v>
      </c>
    </row>
    <row r="258" spans="18:20" ht="15" thickTop="1" x14ac:dyDescent="0.3"/>
    <row r="260" spans="18:20" x14ac:dyDescent="0.3">
      <c r="T260" s="637"/>
    </row>
    <row r="261" spans="18:20" x14ac:dyDescent="0.3">
      <c r="T261" s="639"/>
    </row>
    <row r="262" spans="18:20" x14ac:dyDescent="0.3">
      <c r="T262" s="631"/>
    </row>
  </sheetData>
  <mergeCells count="2">
    <mergeCell ref="A6:O6"/>
    <mergeCell ref="Q6:T6"/>
  </mergeCells>
  <printOptions horizontalCentered="1"/>
  <pageMargins left="0" right="0" top="0.19685039370078741" bottom="0" header="0" footer="0"/>
  <pageSetup paperSize="5" scale="8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9"/>
  <sheetViews>
    <sheetView topLeftCell="A227" zoomScale="80" zoomScaleNormal="80" workbookViewId="0">
      <selection activeCell="T252" sqref="T252"/>
    </sheetView>
  </sheetViews>
  <sheetFormatPr baseColWidth="10" defaultColWidth="10.88671875" defaultRowHeight="14.4" x14ac:dyDescent="0.3"/>
  <cols>
    <col min="1" max="1" width="29.88671875" style="548" customWidth="1"/>
    <col min="2" max="2" width="27" style="548" bestFit="1" customWidth="1"/>
    <col min="3" max="3" width="9.109375" style="548" bestFit="1" customWidth="1"/>
    <col min="4" max="4" width="1.5546875" style="627" customWidth="1"/>
    <col min="5" max="5" width="11.33203125" style="548" customWidth="1"/>
    <col min="6" max="6" width="10.88671875" style="548" customWidth="1"/>
    <col min="7" max="7" width="16" style="548" bestFit="1" customWidth="1"/>
    <col min="8" max="8" width="1.5546875" style="627" customWidth="1"/>
    <col min="9" max="9" width="9.44140625" style="548" customWidth="1"/>
    <col min="10" max="10" width="9" style="548" customWidth="1"/>
    <col min="11" max="11" width="11.33203125" style="548" customWidth="1"/>
    <col min="12" max="12" width="2.109375" style="627" customWidth="1"/>
    <col min="13" max="13" width="16.44140625" style="548" bestFit="1" customWidth="1"/>
    <col min="14" max="14" width="1.6640625" style="627" customWidth="1"/>
    <col min="15" max="15" width="10.109375" style="548" bestFit="1" customWidth="1"/>
    <col min="16" max="16" width="2.44140625" style="627" customWidth="1"/>
    <col min="17" max="17" width="16.5546875" style="548" customWidth="1"/>
    <col min="18" max="18" width="17.5546875" style="548" customWidth="1"/>
    <col min="19" max="19" width="16" style="548" bestFit="1" customWidth="1"/>
    <col min="20" max="20" width="19.33203125" style="548" bestFit="1" customWidth="1"/>
    <col min="21" max="16384" width="10.88671875" style="548"/>
  </cols>
  <sheetData>
    <row r="1" spans="1:20" ht="25.8" x14ac:dyDescent="0.5">
      <c r="A1" s="541" t="s">
        <v>363</v>
      </c>
      <c r="B1" s="542"/>
      <c r="C1" s="542"/>
      <c r="D1" s="543"/>
      <c r="E1" s="544"/>
      <c r="F1" s="544"/>
      <c r="G1" s="544"/>
      <c r="H1" s="545"/>
      <c r="I1" s="546"/>
      <c r="J1" s="546"/>
      <c r="K1" s="546"/>
      <c r="L1" s="547"/>
      <c r="M1" s="542"/>
      <c r="N1" s="543"/>
      <c r="O1" s="542"/>
      <c r="P1" s="543"/>
      <c r="Q1" s="544"/>
      <c r="R1" s="544"/>
      <c r="S1" s="544"/>
      <c r="T1" s="544"/>
    </row>
    <row r="2" spans="1:20" x14ac:dyDescent="0.3">
      <c r="A2" s="549"/>
      <c r="B2" s="542"/>
      <c r="C2" s="542"/>
      <c r="D2" s="543"/>
      <c r="E2" s="544"/>
      <c r="F2" s="544"/>
      <c r="G2" s="544"/>
      <c r="H2" s="545"/>
      <c r="I2" s="546"/>
      <c r="J2" s="546"/>
      <c r="K2" s="546"/>
      <c r="L2" s="547"/>
      <c r="M2" s="542"/>
      <c r="N2" s="543"/>
      <c r="O2" s="542"/>
      <c r="P2" s="543"/>
      <c r="Q2" s="544"/>
      <c r="R2" s="544"/>
      <c r="S2" s="544"/>
      <c r="T2" s="544"/>
    </row>
    <row r="3" spans="1:20" x14ac:dyDescent="0.3">
      <c r="A3" s="550" t="s">
        <v>613</v>
      </c>
      <c r="B3" s="542"/>
      <c r="C3" s="542"/>
      <c r="D3" s="543"/>
      <c r="E3" s="544"/>
      <c r="F3" s="544"/>
      <c r="G3" s="544"/>
      <c r="H3" s="545"/>
      <c r="I3" s="546"/>
      <c r="J3" s="546"/>
      <c r="K3" s="546"/>
      <c r="L3" s="547"/>
      <c r="M3" s="542"/>
      <c r="N3" s="543"/>
      <c r="O3" s="542"/>
      <c r="P3" s="543"/>
      <c r="Q3" s="544"/>
      <c r="R3" s="544"/>
      <c r="S3" s="544"/>
      <c r="T3" s="544"/>
    </row>
    <row r="4" spans="1:20" x14ac:dyDescent="0.3">
      <c r="A4" s="550" t="s">
        <v>614</v>
      </c>
      <c r="B4" s="542"/>
      <c r="C4" s="542"/>
      <c r="D4" s="543"/>
      <c r="E4" s="544"/>
      <c r="F4" s="544"/>
      <c r="G4" s="544"/>
      <c r="H4" s="545"/>
      <c r="I4" s="546"/>
      <c r="J4" s="546"/>
      <c r="K4" s="546"/>
      <c r="L4" s="547"/>
      <c r="M4" s="542"/>
      <c r="N4" s="543"/>
      <c r="O4" s="542"/>
      <c r="P4" s="543"/>
      <c r="Q4" s="544"/>
      <c r="R4" s="544"/>
      <c r="S4" s="544"/>
      <c r="T4" s="544"/>
    </row>
    <row r="5" spans="1:20" ht="24" thickBot="1" x14ac:dyDescent="0.5">
      <c r="A5" s="551" t="s">
        <v>652</v>
      </c>
      <c r="B5" s="542"/>
      <c r="C5" s="542"/>
      <c r="D5" s="543"/>
      <c r="E5" s="544"/>
      <c r="F5" s="552" t="s">
        <v>37</v>
      </c>
      <c r="G5" s="544" t="s">
        <v>37</v>
      </c>
      <c r="H5" s="545"/>
      <c r="I5" s="546"/>
      <c r="J5" s="546"/>
      <c r="K5" s="546"/>
      <c r="L5" s="547"/>
      <c r="M5" s="552" t="s">
        <v>616</v>
      </c>
      <c r="N5" s="543"/>
      <c r="O5" s="542"/>
      <c r="P5" s="543"/>
      <c r="Q5" s="544" t="s">
        <v>37</v>
      </c>
      <c r="R5" s="544" t="s">
        <v>37</v>
      </c>
      <c r="S5" s="544" t="s">
        <v>37</v>
      </c>
      <c r="T5" s="544" t="s">
        <v>37</v>
      </c>
    </row>
    <row r="6" spans="1:20" ht="26.4" thickBot="1" x14ac:dyDescent="0.55000000000000004">
      <c r="A6" s="870" t="s">
        <v>617</v>
      </c>
      <c r="B6" s="871"/>
      <c r="C6" s="871"/>
      <c r="D6" s="871"/>
      <c r="E6" s="871"/>
      <c r="F6" s="871"/>
      <c r="G6" s="871"/>
      <c r="H6" s="871"/>
      <c r="I6" s="871"/>
      <c r="J6" s="871"/>
      <c r="K6" s="871"/>
      <c r="L6" s="871"/>
      <c r="M6" s="871"/>
      <c r="N6" s="871"/>
      <c r="O6" s="872"/>
      <c r="P6" s="543"/>
      <c r="Q6" s="873" t="s">
        <v>653</v>
      </c>
      <c r="R6" s="874"/>
      <c r="S6" s="874"/>
      <c r="T6" s="875"/>
    </row>
    <row r="7" spans="1:20" ht="15.6" x14ac:dyDescent="0.3">
      <c r="A7" s="553" t="s">
        <v>365</v>
      </c>
      <c r="B7" s="554" t="s">
        <v>619</v>
      </c>
      <c r="C7" s="555" t="s">
        <v>620</v>
      </c>
      <c r="D7" s="556"/>
      <c r="E7" s="876" t="s">
        <v>621</v>
      </c>
      <c r="F7" s="877"/>
      <c r="G7" s="878"/>
      <c r="H7" s="557"/>
      <c r="I7" s="558" t="s">
        <v>622</v>
      </c>
      <c r="J7" s="559"/>
      <c r="K7" s="560"/>
      <c r="L7" s="561"/>
      <c r="M7" s="562" t="s">
        <v>623</v>
      </c>
      <c r="N7" s="563"/>
      <c r="O7" s="564" t="s">
        <v>5</v>
      </c>
      <c r="P7" s="556"/>
      <c r="Q7" s="876" t="s">
        <v>624</v>
      </c>
      <c r="R7" s="877"/>
      <c r="S7" s="878"/>
      <c r="T7" s="565" t="s">
        <v>625</v>
      </c>
    </row>
    <row r="8" spans="1:20" ht="16.2" thickBot="1" x14ac:dyDescent="0.35">
      <c r="A8" s="566" t="s">
        <v>37</v>
      </c>
      <c r="B8" s="466" t="s">
        <v>37</v>
      </c>
      <c r="C8" s="467" t="s">
        <v>626</v>
      </c>
      <c r="D8" s="468"/>
      <c r="E8" s="567" t="s">
        <v>53</v>
      </c>
      <c r="F8" s="567" t="s">
        <v>54</v>
      </c>
      <c r="G8" s="567" t="s">
        <v>55</v>
      </c>
      <c r="H8" s="472"/>
      <c r="I8" s="469" t="s">
        <v>53</v>
      </c>
      <c r="J8" s="470" t="s">
        <v>54</v>
      </c>
      <c r="K8" s="471" t="s">
        <v>55</v>
      </c>
      <c r="L8" s="472"/>
      <c r="M8" s="473" t="s">
        <v>627</v>
      </c>
      <c r="N8" s="474"/>
      <c r="O8" s="475" t="s">
        <v>37</v>
      </c>
      <c r="P8" s="476"/>
      <c r="Q8" s="469" t="s">
        <v>53</v>
      </c>
      <c r="R8" s="470" t="s">
        <v>54</v>
      </c>
      <c r="S8" s="471" t="s">
        <v>55</v>
      </c>
      <c r="T8" s="568" t="s">
        <v>654</v>
      </c>
    </row>
    <row r="9" spans="1:20" x14ac:dyDescent="0.3">
      <c r="A9" s="569" t="s">
        <v>453</v>
      </c>
      <c r="B9" s="570" t="s">
        <v>205</v>
      </c>
      <c r="C9" s="571" t="s">
        <v>206</v>
      </c>
      <c r="D9" s="572"/>
      <c r="E9" s="573">
        <v>388.33</v>
      </c>
      <c r="F9" s="574">
        <v>388.33</v>
      </c>
      <c r="G9" s="575">
        <v>388.33</v>
      </c>
      <c r="H9" s="572"/>
      <c r="I9" s="569">
        <v>33</v>
      </c>
      <c r="J9" s="570">
        <v>33</v>
      </c>
      <c r="K9" s="571">
        <v>30</v>
      </c>
      <c r="L9" s="572"/>
      <c r="M9" s="576" t="s">
        <v>207</v>
      </c>
      <c r="N9" s="572"/>
      <c r="O9" s="577" t="s">
        <v>208</v>
      </c>
      <c r="P9" s="572"/>
      <c r="Q9" s="578">
        <f>E9*I9</f>
        <v>12814.89</v>
      </c>
      <c r="R9" s="579">
        <f>F9*J9</f>
        <v>12814.89</v>
      </c>
      <c r="S9" s="579">
        <f>G9*K9</f>
        <v>11649.9</v>
      </c>
      <c r="T9" s="580">
        <f>Q9+R9+S9</f>
        <v>37279.68</v>
      </c>
    </row>
    <row r="10" spans="1:20" x14ac:dyDescent="0.3">
      <c r="A10" s="581" t="s">
        <v>453</v>
      </c>
      <c r="B10" s="582" t="s">
        <v>209</v>
      </c>
      <c r="C10" s="583" t="s">
        <v>206</v>
      </c>
      <c r="D10" s="572"/>
      <c r="E10" s="584">
        <v>516.29999999999995</v>
      </c>
      <c r="F10" s="585">
        <v>516.29999999999995</v>
      </c>
      <c r="G10" s="586">
        <v>516.29999999999995</v>
      </c>
      <c r="H10" s="572"/>
      <c r="I10" s="581">
        <v>68</v>
      </c>
      <c r="J10" s="582">
        <v>68</v>
      </c>
      <c r="K10" s="583">
        <v>43</v>
      </c>
      <c r="L10" s="572"/>
      <c r="M10" s="587" t="s">
        <v>207</v>
      </c>
      <c r="N10" s="572"/>
      <c r="O10" s="587" t="s">
        <v>208</v>
      </c>
      <c r="P10" s="572"/>
      <c r="Q10" s="578">
        <f t="shared" ref="Q10:S73" si="0">E10*I10</f>
        <v>35108.399999999994</v>
      </c>
      <c r="R10" s="579">
        <f t="shared" si="0"/>
        <v>35108.399999999994</v>
      </c>
      <c r="S10" s="579">
        <f t="shared" si="0"/>
        <v>22200.899999999998</v>
      </c>
      <c r="T10" s="580">
        <f t="shared" ref="T10:T73" si="1">Q10+R10+S10</f>
        <v>92417.699999999983</v>
      </c>
    </row>
    <row r="11" spans="1:20" x14ac:dyDescent="0.3">
      <c r="A11" s="581" t="s">
        <v>453</v>
      </c>
      <c r="B11" s="582" t="s">
        <v>210</v>
      </c>
      <c r="C11" s="583" t="s">
        <v>206</v>
      </c>
      <c r="D11" s="572"/>
      <c r="E11" s="584">
        <v>584.79999999999995</v>
      </c>
      <c r="F11" s="585">
        <v>584.79999999999995</v>
      </c>
      <c r="G11" s="586">
        <v>584.79999999999995</v>
      </c>
      <c r="H11" s="572"/>
      <c r="I11" s="581">
        <v>37765</v>
      </c>
      <c r="J11" s="582">
        <v>37364</v>
      </c>
      <c r="K11" s="583">
        <v>38353</v>
      </c>
      <c r="L11" s="572"/>
      <c r="M11" s="587" t="s">
        <v>207</v>
      </c>
      <c r="N11" s="572"/>
      <c r="O11" s="587" t="s">
        <v>208</v>
      </c>
      <c r="P11" s="572"/>
      <c r="Q11" s="578">
        <v>9560509.6699999999</v>
      </c>
      <c r="R11" s="579">
        <v>9458993.3399999999</v>
      </c>
      <c r="S11" s="579">
        <v>9709225.959999999</v>
      </c>
      <c r="T11" s="580">
        <f t="shared" si="1"/>
        <v>28728728.969999999</v>
      </c>
    </row>
    <row r="12" spans="1:20" x14ac:dyDescent="0.3">
      <c r="A12" s="581" t="s">
        <v>453</v>
      </c>
      <c r="B12" s="582" t="s">
        <v>212</v>
      </c>
      <c r="C12" s="583" t="s">
        <v>206</v>
      </c>
      <c r="D12" s="572"/>
      <c r="E12" s="584">
        <v>19020.2</v>
      </c>
      <c r="F12" s="585">
        <v>19020.2</v>
      </c>
      <c r="G12" s="586">
        <v>19020.2</v>
      </c>
      <c r="H12" s="588"/>
      <c r="I12" s="581">
        <v>2</v>
      </c>
      <c r="J12" s="582">
        <v>2</v>
      </c>
      <c r="K12" s="583">
        <v>2</v>
      </c>
      <c r="L12" s="572"/>
      <c r="M12" s="587" t="s">
        <v>207</v>
      </c>
      <c r="N12" s="572"/>
      <c r="O12" s="587" t="s">
        <v>208</v>
      </c>
      <c r="P12" s="572"/>
      <c r="Q12" s="578">
        <f t="shared" si="0"/>
        <v>38040.400000000001</v>
      </c>
      <c r="R12" s="579">
        <f t="shared" si="0"/>
        <v>38040.400000000001</v>
      </c>
      <c r="S12" s="579">
        <f t="shared" si="0"/>
        <v>38040.400000000001</v>
      </c>
      <c r="T12" s="580">
        <f t="shared" si="1"/>
        <v>114121.20000000001</v>
      </c>
    </row>
    <row r="13" spans="1:20" x14ac:dyDescent="0.3">
      <c r="A13" s="581" t="s">
        <v>453</v>
      </c>
      <c r="B13" s="582" t="s">
        <v>213</v>
      </c>
      <c r="C13" s="583" t="s">
        <v>206</v>
      </c>
      <c r="D13" s="572"/>
      <c r="E13" s="584">
        <v>21471.68</v>
      </c>
      <c r="F13" s="585">
        <v>21471.68</v>
      </c>
      <c r="G13" s="586">
        <v>21471.68</v>
      </c>
      <c r="H13" s="588"/>
      <c r="I13" s="581">
        <v>13</v>
      </c>
      <c r="J13" s="582">
        <v>13</v>
      </c>
      <c r="K13" s="583">
        <v>12</v>
      </c>
      <c r="L13" s="572"/>
      <c r="M13" s="587" t="s">
        <v>207</v>
      </c>
      <c r="N13" s="572"/>
      <c r="O13" s="587" t="s">
        <v>208</v>
      </c>
      <c r="P13" s="572"/>
      <c r="Q13" s="578">
        <f t="shared" si="0"/>
        <v>279131.84000000003</v>
      </c>
      <c r="R13" s="579">
        <f t="shared" si="0"/>
        <v>279131.84000000003</v>
      </c>
      <c r="S13" s="579">
        <f t="shared" si="0"/>
        <v>257660.16</v>
      </c>
      <c r="T13" s="580">
        <f t="shared" si="1"/>
        <v>815923.84000000008</v>
      </c>
    </row>
    <row r="14" spans="1:20" x14ac:dyDescent="0.3">
      <c r="A14" s="581" t="s">
        <v>453</v>
      </c>
      <c r="B14" s="582" t="s">
        <v>214</v>
      </c>
      <c r="C14" s="583" t="s">
        <v>206</v>
      </c>
      <c r="D14" s="572"/>
      <c r="E14" s="584">
        <v>23961.29</v>
      </c>
      <c r="F14" s="585">
        <v>23961.29</v>
      </c>
      <c r="G14" s="586">
        <v>23961.29</v>
      </c>
      <c r="H14" s="588"/>
      <c r="I14" s="581">
        <v>82</v>
      </c>
      <c r="J14" s="582">
        <v>79</v>
      </c>
      <c r="K14" s="583">
        <v>80</v>
      </c>
      <c r="L14" s="572"/>
      <c r="M14" s="587" t="s">
        <v>207</v>
      </c>
      <c r="N14" s="572"/>
      <c r="O14" s="587" t="s">
        <v>208</v>
      </c>
      <c r="P14" s="572"/>
      <c r="Q14" s="578">
        <f t="shared" si="0"/>
        <v>1964825.78</v>
      </c>
      <c r="R14" s="579">
        <f t="shared" si="0"/>
        <v>1892941.9100000001</v>
      </c>
      <c r="S14" s="579">
        <f t="shared" si="0"/>
        <v>1916903.2000000002</v>
      </c>
      <c r="T14" s="580">
        <f t="shared" si="1"/>
        <v>5774670.8900000006</v>
      </c>
    </row>
    <row r="15" spans="1:20" x14ac:dyDescent="0.3">
      <c r="A15" s="581" t="s">
        <v>453</v>
      </c>
      <c r="B15" s="582" t="s">
        <v>215</v>
      </c>
      <c r="C15" s="583" t="s">
        <v>206</v>
      </c>
      <c r="D15" s="572"/>
      <c r="E15" s="584">
        <v>27742.35</v>
      </c>
      <c r="F15" s="585">
        <v>27742.35</v>
      </c>
      <c r="G15" s="586">
        <v>27742.35</v>
      </c>
      <c r="H15" s="588"/>
      <c r="I15" s="581">
        <v>234</v>
      </c>
      <c r="J15" s="582">
        <v>236</v>
      </c>
      <c r="K15" s="583">
        <v>244</v>
      </c>
      <c r="L15" s="572"/>
      <c r="M15" s="587" t="s">
        <v>207</v>
      </c>
      <c r="N15" s="572"/>
      <c r="O15" s="587" t="s">
        <v>208</v>
      </c>
      <c r="P15" s="572"/>
      <c r="Q15" s="578">
        <f t="shared" si="0"/>
        <v>6491709.8999999994</v>
      </c>
      <c r="R15" s="579">
        <f t="shared" si="0"/>
        <v>6547194.5999999996</v>
      </c>
      <c r="S15" s="579">
        <f t="shared" si="0"/>
        <v>6769133.3999999994</v>
      </c>
      <c r="T15" s="580">
        <f t="shared" si="1"/>
        <v>19808037.899999999</v>
      </c>
    </row>
    <row r="16" spans="1:20" x14ac:dyDescent="0.3">
      <c r="A16" s="581" t="s">
        <v>453</v>
      </c>
      <c r="B16" s="582" t="s">
        <v>216</v>
      </c>
      <c r="C16" s="583" t="s">
        <v>206</v>
      </c>
      <c r="D16" s="572"/>
      <c r="E16" s="584">
        <v>32781.910000000003</v>
      </c>
      <c r="F16" s="585">
        <v>32781.910000000003</v>
      </c>
      <c r="G16" s="586">
        <v>32781.910000000003</v>
      </c>
      <c r="H16" s="588"/>
      <c r="I16" s="581">
        <v>372</v>
      </c>
      <c r="J16" s="582">
        <v>369</v>
      </c>
      <c r="K16" s="583">
        <v>385</v>
      </c>
      <c r="L16" s="572"/>
      <c r="M16" s="587" t="s">
        <v>207</v>
      </c>
      <c r="N16" s="572"/>
      <c r="O16" s="587" t="s">
        <v>208</v>
      </c>
      <c r="P16" s="572"/>
      <c r="Q16" s="578">
        <f t="shared" si="0"/>
        <v>12194870.520000001</v>
      </c>
      <c r="R16" s="579">
        <f t="shared" si="0"/>
        <v>12096524.790000001</v>
      </c>
      <c r="S16" s="579">
        <f t="shared" si="0"/>
        <v>12621035.350000001</v>
      </c>
      <c r="T16" s="580">
        <f t="shared" si="1"/>
        <v>36912430.660000004</v>
      </c>
    </row>
    <row r="17" spans="1:20" x14ac:dyDescent="0.3">
      <c r="A17" s="581" t="s">
        <v>453</v>
      </c>
      <c r="B17" s="582" t="s">
        <v>217</v>
      </c>
      <c r="C17" s="583" t="s">
        <v>206</v>
      </c>
      <c r="D17" s="572"/>
      <c r="E17" s="584">
        <v>37826.99</v>
      </c>
      <c r="F17" s="585">
        <v>37826.99</v>
      </c>
      <c r="G17" s="586">
        <v>37826.99</v>
      </c>
      <c r="H17" s="588"/>
      <c r="I17" s="581">
        <v>317</v>
      </c>
      <c r="J17" s="582">
        <v>314</v>
      </c>
      <c r="K17" s="583">
        <v>316</v>
      </c>
      <c r="L17" s="572"/>
      <c r="M17" s="587" t="s">
        <v>207</v>
      </c>
      <c r="N17" s="572"/>
      <c r="O17" s="587" t="s">
        <v>208</v>
      </c>
      <c r="P17" s="572"/>
      <c r="Q17" s="578">
        <f t="shared" si="0"/>
        <v>11991155.83</v>
      </c>
      <c r="R17" s="579">
        <f t="shared" si="0"/>
        <v>11877674.859999999</v>
      </c>
      <c r="S17" s="579">
        <f t="shared" si="0"/>
        <v>11953328.84</v>
      </c>
      <c r="T17" s="580">
        <f t="shared" si="1"/>
        <v>35822159.530000001</v>
      </c>
    </row>
    <row r="18" spans="1:20" x14ac:dyDescent="0.3">
      <c r="A18" s="581" t="s">
        <v>453</v>
      </c>
      <c r="B18" s="582" t="s">
        <v>218</v>
      </c>
      <c r="C18" s="583" t="s">
        <v>206</v>
      </c>
      <c r="D18" s="572"/>
      <c r="E18" s="584">
        <v>7558.39</v>
      </c>
      <c r="F18" s="585">
        <v>7558.39</v>
      </c>
      <c r="G18" s="586">
        <v>7558.39</v>
      </c>
      <c r="H18" s="588"/>
      <c r="I18" s="581">
        <v>1</v>
      </c>
      <c r="J18" s="582">
        <v>1</v>
      </c>
      <c r="K18" s="583">
        <v>1</v>
      </c>
      <c r="L18" s="572"/>
      <c r="M18" s="587" t="s">
        <v>207</v>
      </c>
      <c r="N18" s="572"/>
      <c r="O18" s="587" t="s">
        <v>208</v>
      </c>
      <c r="P18" s="572"/>
      <c r="Q18" s="578">
        <f t="shared" si="0"/>
        <v>7558.39</v>
      </c>
      <c r="R18" s="579">
        <f t="shared" si="0"/>
        <v>7558.39</v>
      </c>
      <c r="S18" s="579">
        <f t="shared" si="0"/>
        <v>7558.39</v>
      </c>
      <c r="T18" s="580">
        <f t="shared" si="1"/>
        <v>22675.170000000002</v>
      </c>
    </row>
    <row r="19" spans="1:20" x14ac:dyDescent="0.3">
      <c r="A19" s="581" t="s">
        <v>453</v>
      </c>
      <c r="B19" s="582" t="s">
        <v>219</v>
      </c>
      <c r="C19" s="583" t="s">
        <v>206</v>
      </c>
      <c r="D19" s="572"/>
      <c r="E19" s="584">
        <v>7945.97</v>
      </c>
      <c r="F19" s="585">
        <v>7945.97</v>
      </c>
      <c r="G19" s="586">
        <v>7945.97</v>
      </c>
      <c r="H19" s="588"/>
      <c r="I19" s="581">
        <v>1</v>
      </c>
      <c r="J19" s="582">
        <v>1</v>
      </c>
      <c r="K19" s="583">
        <v>1</v>
      </c>
      <c r="L19" s="572"/>
      <c r="M19" s="587" t="s">
        <v>207</v>
      </c>
      <c r="N19" s="572"/>
      <c r="O19" s="587" t="s">
        <v>208</v>
      </c>
      <c r="P19" s="572"/>
      <c r="Q19" s="578">
        <f t="shared" si="0"/>
        <v>7945.97</v>
      </c>
      <c r="R19" s="579">
        <f t="shared" si="0"/>
        <v>7945.97</v>
      </c>
      <c r="S19" s="579">
        <f t="shared" si="0"/>
        <v>7945.97</v>
      </c>
      <c r="T19" s="580">
        <f t="shared" si="1"/>
        <v>23837.91</v>
      </c>
    </row>
    <row r="20" spans="1:20" x14ac:dyDescent="0.3">
      <c r="A20" s="581" t="s">
        <v>453</v>
      </c>
      <c r="B20" s="582" t="s">
        <v>220</v>
      </c>
      <c r="C20" s="583" t="s">
        <v>206</v>
      </c>
      <c r="D20" s="572"/>
      <c r="E20" s="584">
        <v>10735.82</v>
      </c>
      <c r="F20" s="585">
        <v>10735.82</v>
      </c>
      <c r="G20" s="586">
        <v>10735.82</v>
      </c>
      <c r="H20" s="588"/>
      <c r="I20" s="581">
        <v>4</v>
      </c>
      <c r="J20" s="582">
        <v>4</v>
      </c>
      <c r="K20" s="583">
        <v>4</v>
      </c>
      <c r="L20" s="572"/>
      <c r="M20" s="587" t="s">
        <v>207</v>
      </c>
      <c r="N20" s="572"/>
      <c r="O20" s="587" t="s">
        <v>208</v>
      </c>
      <c r="P20" s="572"/>
      <c r="Q20" s="578">
        <f t="shared" si="0"/>
        <v>42943.28</v>
      </c>
      <c r="R20" s="579">
        <f t="shared" si="0"/>
        <v>42943.28</v>
      </c>
      <c r="S20" s="579">
        <f t="shared" si="0"/>
        <v>42943.28</v>
      </c>
      <c r="T20" s="580">
        <f t="shared" si="1"/>
        <v>128829.84</v>
      </c>
    </row>
    <row r="21" spans="1:20" x14ac:dyDescent="0.3">
      <c r="A21" s="581" t="s">
        <v>453</v>
      </c>
      <c r="B21" s="582" t="s">
        <v>221</v>
      </c>
      <c r="C21" s="583" t="s">
        <v>206</v>
      </c>
      <c r="D21" s="572"/>
      <c r="E21" s="584">
        <v>11980.65</v>
      </c>
      <c r="F21" s="585">
        <v>11980.65</v>
      </c>
      <c r="G21" s="586">
        <v>11980.65</v>
      </c>
      <c r="H21" s="588"/>
      <c r="I21" s="581">
        <v>6</v>
      </c>
      <c r="J21" s="582">
        <v>5</v>
      </c>
      <c r="K21" s="583">
        <v>4</v>
      </c>
      <c r="L21" s="572"/>
      <c r="M21" s="587" t="s">
        <v>207</v>
      </c>
      <c r="N21" s="572"/>
      <c r="O21" s="587" t="s">
        <v>208</v>
      </c>
      <c r="P21" s="572"/>
      <c r="Q21" s="578">
        <f t="shared" si="0"/>
        <v>71883.899999999994</v>
      </c>
      <c r="R21" s="579">
        <f t="shared" si="0"/>
        <v>59903.25</v>
      </c>
      <c r="S21" s="579">
        <f t="shared" si="0"/>
        <v>47922.6</v>
      </c>
      <c r="T21" s="580">
        <f t="shared" si="1"/>
        <v>179709.75</v>
      </c>
    </row>
    <row r="22" spans="1:20" x14ac:dyDescent="0.3">
      <c r="A22" s="581" t="s">
        <v>453</v>
      </c>
      <c r="B22" s="582" t="s">
        <v>222</v>
      </c>
      <c r="C22" s="583" t="s">
        <v>206</v>
      </c>
      <c r="D22" s="572"/>
      <c r="E22" s="584">
        <v>13871.16</v>
      </c>
      <c r="F22" s="585">
        <v>13871.16</v>
      </c>
      <c r="G22" s="586">
        <v>13871.16</v>
      </c>
      <c r="H22" s="588"/>
      <c r="I22" s="581">
        <v>8</v>
      </c>
      <c r="J22" s="582">
        <v>8</v>
      </c>
      <c r="K22" s="583">
        <v>7</v>
      </c>
      <c r="L22" s="572"/>
      <c r="M22" s="587" t="s">
        <v>207</v>
      </c>
      <c r="N22" s="572"/>
      <c r="O22" s="587" t="s">
        <v>208</v>
      </c>
      <c r="P22" s="572"/>
      <c r="Q22" s="578">
        <f t="shared" si="0"/>
        <v>110969.28</v>
      </c>
      <c r="R22" s="579">
        <f t="shared" si="0"/>
        <v>110969.28</v>
      </c>
      <c r="S22" s="579">
        <f t="shared" si="0"/>
        <v>97098.12</v>
      </c>
      <c r="T22" s="580">
        <f t="shared" si="1"/>
        <v>319036.68</v>
      </c>
    </row>
    <row r="23" spans="1:20" x14ac:dyDescent="0.3">
      <c r="A23" s="581" t="s">
        <v>453</v>
      </c>
      <c r="B23" s="582" t="s">
        <v>223</v>
      </c>
      <c r="C23" s="583" t="s">
        <v>206</v>
      </c>
      <c r="D23" s="572"/>
      <c r="E23" s="584">
        <v>16390.98</v>
      </c>
      <c r="F23" s="585">
        <v>16390.98</v>
      </c>
      <c r="G23" s="586">
        <v>16390.98</v>
      </c>
      <c r="H23" s="588"/>
      <c r="I23" s="581">
        <v>2</v>
      </c>
      <c r="J23" s="582">
        <v>2</v>
      </c>
      <c r="K23" s="583">
        <v>1</v>
      </c>
      <c r="L23" s="572"/>
      <c r="M23" s="587" t="s">
        <v>207</v>
      </c>
      <c r="N23" s="572"/>
      <c r="O23" s="587" t="s">
        <v>208</v>
      </c>
      <c r="P23" s="572"/>
      <c r="Q23" s="578">
        <f t="shared" si="0"/>
        <v>32781.96</v>
      </c>
      <c r="R23" s="579">
        <f t="shared" si="0"/>
        <v>32781.96</v>
      </c>
      <c r="S23" s="579">
        <f t="shared" si="0"/>
        <v>16390.98</v>
      </c>
      <c r="T23" s="580">
        <f t="shared" si="1"/>
        <v>81954.899999999994</v>
      </c>
    </row>
    <row r="24" spans="1:20" x14ac:dyDescent="0.3">
      <c r="A24" s="581" t="s">
        <v>453</v>
      </c>
      <c r="B24" s="582" t="s">
        <v>224</v>
      </c>
      <c r="C24" s="583" t="s">
        <v>206</v>
      </c>
      <c r="D24" s="572"/>
      <c r="E24" s="584">
        <v>18913.509999999998</v>
      </c>
      <c r="F24" s="585">
        <v>18913.509999999998</v>
      </c>
      <c r="G24" s="586">
        <v>18913.509999999998</v>
      </c>
      <c r="H24" s="588"/>
      <c r="I24" s="581">
        <v>4</v>
      </c>
      <c r="J24" s="582">
        <v>3</v>
      </c>
      <c r="K24" s="583">
        <v>3</v>
      </c>
      <c r="L24" s="572"/>
      <c r="M24" s="587" t="s">
        <v>207</v>
      </c>
      <c r="N24" s="572"/>
      <c r="O24" s="587" t="s">
        <v>208</v>
      </c>
      <c r="P24" s="572"/>
      <c r="Q24" s="578">
        <f t="shared" si="0"/>
        <v>75654.039999999994</v>
      </c>
      <c r="R24" s="579">
        <f t="shared" si="0"/>
        <v>56740.53</v>
      </c>
      <c r="S24" s="579">
        <f t="shared" si="0"/>
        <v>56740.53</v>
      </c>
      <c r="T24" s="580">
        <f t="shared" si="1"/>
        <v>189135.1</v>
      </c>
    </row>
    <row r="25" spans="1:20" x14ac:dyDescent="0.3">
      <c r="A25" s="581" t="s">
        <v>453</v>
      </c>
      <c r="B25" s="582" t="s">
        <v>629</v>
      </c>
      <c r="C25" s="583" t="s">
        <v>206</v>
      </c>
      <c r="D25" s="572"/>
      <c r="E25" s="584">
        <v>322.39</v>
      </c>
      <c r="F25" s="585">
        <v>322.39</v>
      </c>
      <c r="G25" s="586">
        <v>322.39</v>
      </c>
      <c r="H25" s="572"/>
      <c r="I25" s="581">
        <v>114</v>
      </c>
      <c r="J25" s="582">
        <v>107</v>
      </c>
      <c r="K25" s="583">
        <v>127</v>
      </c>
      <c r="L25" s="572"/>
      <c r="M25" s="587" t="s">
        <v>207</v>
      </c>
      <c r="N25" s="572"/>
      <c r="O25" s="587" t="s">
        <v>208</v>
      </c>
      <c r="P25" s="572"/>
      <c r="Q25" s="578">
        <f t="shared" si="0"/>
        <v>36752.46</v>
      </c>
      <c r="R25" s="579">
        <f t="shared" si="0"/>
        <v>34495.729999999996</v>
      </c>
      <c r="S25" s="579">
        <f t="shared" si="0"/>
        <v>40943.53</v>
      </c>
      <c r="T25" s="580">
        <f t="shared" si="1"/>
        <v>112191.72</v>
      </c>
    </row>
    <row r="26" spans="1:20" x14ac:dyDescent="0.3">
      <c r="A26" s="581" t="s">
        <v>453</v>
      </c>
      <c r="B26" s="582" t="s">
        <v>630</v>
      </c>
      <c r="C26" s="583" t="s">
        <v>206</v>
      </c>
      <c r="D26" s="572"/>
      <c r="E26" s="584">
        <v>377.41</v>
      </c>
      <c r="F26" s="585">
        <v>377.41</v>
      </c>
      <c r="G26" s="586">
        <v>377.41</v>
      </c>
      <c r="H26" s="572"/>
      <c r="I26" s="581">
        <v>156</v>
      </c>
      <c r="J26" s="582">
        <v>162</v>
      </c>
      <c r="K26" s="583">
        <v>154</v>
      </c>
      <c r="L26" s="572"/>
      <c r="M26" s="587" t="s">
        <v>207</v>
      </c>
      <c r="N26" s="572"/>
      <c r="O26" s="587" t="s">
        <v>208</v>
      </c>
      <c r="P26" s="572"/>
      <c r="Q26" s="578">
        <f t="shared" si="0"/>
        <v>58875.960000000006</v>
      </c>
      <c r="R26" s="579">
        <f t="shared" si="0"/>
        <v>61140.420000000006</v>
      </c>
      <c r="S26" s="579">
        <f t="shared" si="0"/>
        <v>58121.140000000007</v>
      </c>
      <c r="T26" s="580">
        <f t="shared" si="1"/>
        <v>178137.52000000002</v>
      </c>
    </row>
    <row r="27" spans="1:20" x14ac:dyDescent="0.3">
      <c r="A27" s="581" t="s">
        <v>453</v>
      </c>
      <c r="B27" s="582" t="s">
        <v>631</v>
      </c>
      <c r="C27" s="583" t="s">
        <v>206</v>
      </c>
      <c r="D27" s="572"/>
      <c r="E27" s="584">
        <v>474.83</v>
      </c>
      <c r="F27" s="585">
        <v>474.83</v>
      </c>
      <c r="G27" s="586">
        <v>474.83</v>
      </c>
      <c r="H27" s="572"/>
      <c r="I27" s="581">
        <v>242</v>
      </c>
      <c r="J27" s="582">
        <v>255</v>
      </c>
      <c r="K27" s="583">
        <v>229</v>
      </c>
      <c r="L27" s="572"/>
      <c r="M27" s="587" t="s">
        <v>207</v>
      </c>
      <c r="N27" s="572"/>
      <c r="O27" s="587" t="s">
        <v>208</v>
      </c>
      <c r="P27" s="572"/>
      <c r="Q27" s="578">
        <f t="shared" si="0"/>
        <v>114908.86</v>
      </c>
      <c r="R27" s="579">
        <f t="shared" si="0"/>
        <v>121081.65</v>
      </c>
      <c r="S27" s="579">
        <f t="shared" si="0"/>
        <v>108736.06999999999</v>
      </c>
      <c r="T27" s="580">
        <f t="shared" si="1"/>
        <v>344726.58</v>
      </c>
    </row>
    <row r="28" spans="1:20" x14ac:dyDescent="0.3">
      <c r="A28" s="581" t="s">
        <v>453</v>
      </c>
      <c r="B28" s="582" t="s">
        <v>632</v>
      </c>
      <c r="C28" s="583" t="s">
        <v>206</v>
      </c>
      <c r="D28" s="572"/>
      <c r="E28" s="584">
        <v>492.34</v>
      </c>
      <c r="F28" s="585">
        <v>492.34</v>
      </c>
      <c r="G28" s="586">
        <v>492.34</v>
      </c>
      <c r="H28" s="572"/>
      <c r="I28" s="581">
        <v>12087</v>
      </c>
      <c r="J28" s="582">
        <v>12286</v>
      </c>
      <c r="K28" s="583">
        <v>12706</v>
      </c>
      <c r="L28" s="572"/>
      <c r="M28" s="587" t="s">
        <v>207</v>
      </c>
      <c r="N28" s="572"/>
      <c r="O28" s="587" t="s">
        <v>208</v>
      </c>
      <c r="P28" s="572"/>
      <c r="Q28" s="578">
        <f t="shared" si="0"/>
        <v>5950913.5800000001</v>
      </c>
      <c r="R28" s="579">
        <f t="shared" si="0"/>
        <v>6048889.2399999993</v>
      </c>
      <c r="S28" s="579">
        <f t="shared" si="0"/>
        <v>6255672.04</v>
      </c>
      <c r="T28" s="580">
        <f t="shared" si="1"/>
        <v>18255474.859999999</v>
      </c>
    </row>
    <row r="29" spans="1:20" x14ac:dyDescent="0.3">
      <c r="A29" s="581" t="s">
        <v>453</v>
      </c>
      <c r="B29" s="582" t="s">
        <v>633</v>
      </c>
      <c r="C29" s="583" t="s">
        <v>206</v>
      </c>
      <c r="D29" s="572"/>
      <c r="E29" s="584">
        <v>309.73</v>
      </c>
      <c r="F29" s="585">
        <v>309.73</v>
      </c>
      <c r="G29" s="586">
        <v>309.73</v>
      </c>
      <c r="H29" s="572"/>
      <c r="I29" s="581">
        <v>191</v>
      </c>
      <c r="J29" s="582">
        <v>191</v>
      </c>
      <c r="K29" s="583">
        <v>194</v>
      </c>
      <c r="L29" s="572"/>
      <c r="M29" s="587" t="s">
        <v>207</v>
      </c>
      <c r="N29" s="572"/>
      <c r="O29" s="587" t="s">
        <v>208</v>
      </c>
      <c r="P29" s="572"/>
      <c r="Q29" s="578">
        <f t="shared" si="0"/>
        <v>59158.43</v>
      </c>
      <c r="R29" s="579">
        <f t="shared" si="0"/>
        <v>59158.43</v>
      </c>
      <c r="S29" s="579">
        <f t="shared" si="0"/>
        <v>60087.62</v>
      </c>
      <c r="T29" s="580">
        <f t="shared" si="1"/>
        <v>178404.48000000001</v>
      </c>
    </row>
    <row r="30" spans="1:20" x14ac:dyDescent="0.3">
      <c r="A30" s="581" t="s">
        <v>453</v>
      </c>
      <c r="B30" s="582" t="s">
        <v>634</v>
      </c>
      <c r="C30" s="583" t="s">
        <v>206</v>
      </c>
      <c r="D30" s="572"/>
      <c r="E30" s="584">
        <v>635.55999999999995</v>
      </c>
      <c r="F30" s="585">
        <v>635.55999999999995</v>
      </c>
      <c r="G30" s="586">
        <v>635.55999999999995</v>
      </c>
      <c r="H30" s="572"/>
      <c r="I30" s="581">
        <v>21</v>
      </c>
      <c r="J30" s="582">
        <v>29</v>
      </c>
      <c r="K30" s="583">
        <v>32</v>
      </c>
      <c r="L30" s="572"/>
      <c r="M30" s="587" t="s">
        <v>207</v>
      </c>
      <c r="N30" s="572"/>
      <c r="O30" s="587" t="s">
        <v>208</v>
      </c>
      <c r="P30" s="572"/>
      <c r="Q30" s="578">
        <f t="shared" si="0"/>
        <v>13346.759999999998</v>
      </c>
      <c r="R30" s="579">
        <f t="shared" si="0"/>
        <v>18431.239999999998</v>
      </c>
      <c r="S30" s="579">
        <f t="shared" si="0"/>
        <v>20337.919999999998</v>
      </c>
      <c r="T30" s="580">
        <f t="shared" si="1"/>
        <v>52115.92</v>
      </c>
    </row>
    <row r="31" spans="1:20" x14ac:dyDescent="0.3">
      <c r="A31" s="581" t="s">
        <v>453</v>
      </c>
      <c r="B31" s="582" t="s">
        <v>635</v>
      </c>
      <c r="C31" s="583" t="s">
        <v>206</v>
      </c>
      <c r="D31" s="572"/>
      <c r="E31" s="584">
        <v>688.51</v>
      </c>
      <c r="F31" s="585">
        <v>688.51</v>
      </c>
      <c r="G31" s="586">
        <v>688.51</v>
      </c>
      <c r="H31" s="572"/>
      <c r="I31" s="581">
        <v>66</v>
      </c>
      <c r="J31" s="582">
        <v>80</v>
      </c>
      <c r="K31" s="583">
        <v>83</v>
      </c>
      <c r="L31" s="572"/>
      <c r="M31" s="587" t="s">
        <v>207</v>
      </c>
      <c r="N31" s="572"/>
      <c r="O31" s="587" t="s">
        <v>208</v>
      </c>
      <c r="P31" s="572"/>
      <c r="Q31" s="578">
        <f t="shared" si="0"/>
        <v>45441.659999999996</v>
      </c>
      <c r="R31" s="579">
        <f t="shared" si="0"/>
        <v>55080.800000000003</v>
      </c>
      <c r="S31" s="579">
        <f t="shared" si="0"/>
        <v>57146.33</v>
      </c>
      <c r="T31" s="580">
        <f t="shared" si="1"/>
        <v>157668.78999999998</v>
      </c>
    </row>
    <row r="32" spans="1:20" x14ac:dyDescent="0.3">
      <c r="A32" s="581" t="s">
        <v>453</v>
      </c>
      <c r="B32" s="582" t="s">
        <v>636</v>
      </c>
      <c r="C32" s="583" t="s">
        <v>206</v>
      </c>
      <c r="D32" s="572"/>
      <c r="E32" s="584">
        <v>741.65</v>
      </c>
      <c r="F32" s="585">
        <v>741.65</v>
      </c>
      <c r="G32" s="586">
        <v>741.65</v>
      </c>
      <c r="H32" s="572"/>
      <c r="I32" s="581">
        <v>57</v>
      </c>
      <c r="J32" s="582">
        <v>69</v>
      </c>
      <c r="K32" s="583">
        <v>78</v>
      </c>
      <c r="L32" s="572"/>
      <c r="M32" s="587" t="s">
        <v>207</v>
      </c>
      <c r="N32" s="572"/>
      <c r="O32" s="587" t="s">
        <v>208</v>
      </c>
      <c r="P32" s="572"/>
      <c r="Q32" s="578">
        <f t="shared" si="0"/>
        <v>42274.049999999996</v>
      </c>
      <c r="R32" s="579">
        <f t="shared" si="0"/>
        <v>51173.85</v>
      </c>
      <c r="S32" s="579">
        <f t="shared" si="0"/>
        <v>57848.7</v>
      </c>
      <c r="T32" s="580">
        <f t="shared" si="1"/>
        <v>151296.59999999998</v>
      </c>
    </row>
    <row r="33" spans="1:20" x14ac:dyDescent="0.3">
      <c r="A33" s="581" t="s">
        <v>453</v>
      </c>
      <c r="B33" s="582" t="s">
        <v>637</v>
      </c>
      <c r="C33" s="583" t="s">
        <v>206</v>
      </c>
      <c r="D33" s="572"/>
      <c r="E33" s="584">
        <v>847.44</v>
      </c>
      <c r="F33" s="585">
        <v>847.44</v>
      </c>
      <c r="G33" s="586">
        <v>847.44</v>
      </c>
      <c r="H33" s="572"/>
      <c r="I33" s="581">
        <v>4</v>
      </c>
      <c r="J33" s="582">
        <v>7</v>
      </c>
      <c r="K33" s="583">
        <v>7</v>
      </c>
      <c r="L33" s="572"/>
      <c r="M33" s="587" t="s">
        <v>207</v>
      </c>
      <c r="N33" s="572"/>
      <c r="O33" s="587" t="s">
        <v>208</v>
      </c>
      <c r="P33" s="572"/>
      <c r="Q33" s="578">
        <f t="shared" si="0"/>
        <v>3389.76</v>
      </c>
      <c r="R33" s="579">
        <f t="shared" si="0"/>
        <v>5932.08</v>
      </c>
      <c r="S33" s="579">
        <f t="shared" si="0"/>
        <v>5932.08</v>
      </c>
      <c r="T33" s="580">
        <f t="shared" si="1"/>
        <v>15253.92</v>
      </c>
    </row>
    <row r="34" spans="1:20" x14ac:dyDescent="0.3">
      <c r="A34" s="581" t="s">
        <v>453</v>
      </c>
      <c r="B34" s="582" t="s">
        <v>638</v>
      </c>
      <c r="C34" s="583" t="s">
        <v>206</v>
      </c>
      <c r="D34" s="572"/>
      <c r="E34" s="584">
        <v>847.44</v>
      </c>
      <c r="F34" s="585">
        <v>847.44</v>
      </c>
      <c r="G34" s="586">
        <v>847.44</v>
      </c>
      <c r="H34" s="572"/>
      <c r="I34" s="581">
        <v>80</v>
      </c>
      <c r="J34" s="582">
        <v>58</v>
      </c>
      <c r="K34" s="583">
        <v>64</v>
      </c>
      <c r="L34" s="572"/>
      <c r="M34" s="587" t="s">
        <v>207</v>
      </c>
      <c r="N34" s="572"/>
      <c r="O34" s="587" t="s">
        <v>208</v>
      </c>
      <c r="P34" s="572"/>
      <c r="Q34" s="578">
        <f t="shared" si="0"/>
        <v>67795.200000000012</v>
      </c>
      <c r="R34" s="579">
        <f t="shared" si="0"/>
        <v>49151.520000000004</v>
      </c>
      <c r="S34" s="579">
        <f t="shared" si="0"/>
        <v>54236.160000000003</v>
      </c>
      <c r="T34" s="580">
        <f t="shared" si="1"/>
        <v>171182.88</v>
      </c>
    </row>
    <row r="35" spans="1:20" x14ac:dyDescent="0.3">
      <c r="A35" s="581" t="s">
        <v>453</v>
      </c>
      <c r="B35" s="582" t="s">
        <v>639</v>
      </c>
      <c r="C35" s="583" t="s">
        <v>206</v>
      </c>
      <c r="D35" s="572"/>
      <c r="E35" s="584">
        <v>900.58</v>
      </c>
      <c r="F35" s="585">
        <v>0</v>
      </c>
      <c r="G35" s="586">
        <v>0</v>
      </c>
      <c r="H35" s="572"/>
      <c r="I35" s="581">
        <v>4</v>
      </c>
      <c r="J35" s="582">
        <v>0</v>
      </c>
      <c r="K35" s="583">
        <v>0</v>
      </c>
      <c r="L35" s="572"/>
      <c r="M35" s="587" t="s">
        <v>207</v>
      </c>
      <c r="N35" s="572"/>
      <c r="O35" s="587" t="s">
        <v>208</v>
      </c>
      <c r="P35" s="572"/>
      <c r="Q35" s="578">
        <f t="shared" si="0"/>
        <v>3602.32</v>
      </c>
      <c r="R35" s="579">
        <f t="shared" si="0"/>
        <v>0</v>
      </c>
      <c r="S35" s="579">
        <f t="shared" si="0"/>
        <v>0</v>
      </c>
      <c r="T35" s="580">
        <f t="shared" si="1"/>
        <v>3602.32</v>
      </c>
    </row>
    <row r="36" spans="1:20" x14ac:dyDescent="0.3">
      <c r="A36" s="581" t="s">
        <v>453</v>
      </c>
      <c r="B36" s="582" t="s">
        <v>640</v>
      </c>
      <c r="C36" s="583" t="s">
        <v>206</v>
      </c>
      <c r="D36" s="572"/>
      <c r="E36" s="584">
        <v>953.62</v>
      </c>
      <c r="F36" s="585">
        <v>953.62</v>
      </c>
      <c r="G36" s="586">
        <v>953.62</v>
      </c>
      <c r="H36" s="572"/>
      <c r="I36" s="581">
        <v>35</v>
      </c>
      <c r="J36" s="582">
        <v>37</v>
      </c>
      <c r="K36" s="583">
        <v>48</v>
      </c>
      <c r="L36" s="572"/>
      <c r="M36" s="587" t="s">
        <v>207</v>
      </c>
      <c r="N36" s="572"/>
      <c r="O36" s="587" t="s">
        <v>208</v>
      </c>
      <c r="P36" s="572"/>
      <c r="Q36" s="578">
        <f t="shared" si="0"/>
        <v>33376.699999999997</v>
      </c>
      <c r="R36" s="579">
        <f t="shared" si="0"/>
        <v>35283.94</v>
      </c>
      <c r="S36" s="579">
        <f t="shared" si="0"/>
        <v>45773.760000000002</v>
      </c>
      <c r="T36" s="580">
        <f t="shared" si="1"/>
        <v>114434.4</v>
      </c>
    </row>
    <row r="37" spans="1:20" x14ac:dyDescent="0.3">
      <c r="A37" s="581" t="s">
        <v>453</v>
      </c>
      <c r="B37" s="582" t="s">
        <v>641</v>
      </c>
      <c r="C37" s="583" t="s">
        <v>206</v>
      </c>
      <c r="D37" s="572"/>
      <c r="E37" s="584">
        <v>1059.25</v>
      </c>
      <c r="F37" s="585">
        <v>1059.25</v>
      </c>
      <c r="G37" s="586">
        <v>1059.25</v>
      </c>
      <c r="H37" s="588"/>
      <c r="I37" s="581">
        <v>18</v>
      </c>
      <c r="J37" s="582">
        <v>13</v>
      </c>
      <c r="K37" s="583">
        <v>26</v>
      </c>
      <c r="L37" s="572"/>
      <c r="M37" s="587" t="s">
        <v>207</v>
      </c>
      <c r="N37" s="572"/>
      <c r="O37" s="587" t="s">
        <v>208</v>
      </c>
      <c r="P37" s="572"/>
      <c r="Q37" s="578">
        <f t="shared" si="0"/>
        <v>19066.5</v>
      </c>
      <c r="R37" s="579">
        <f t="shared" si="0"/>
        <v>13770.25</v>
      </c>
      <c r="S37" s="579">
        <f t="shared" si="0"/>
        <v>27540.5</v>
      </c>
      <c r="T37" s="580">
        <f t="shared" si="1"/>
        <v>60377.25</v>
      </c>
    </row>
    <row r="38" spans="1:20" x14ac:dyDescent="0.3">
      <c r="A38" s="581" t="s">
        <v>453</v>
      </c>
      <c r="B38" s="582" t="s">
        <v>225</v>
      </c>
      <c r="C38" s="583" t="s">
        <v>206</v>
      </c>
      <c r="D38" s="572"/>
      <c r="E38" s="584">
        <v>9510.0400000000009</v>
      </c>
      <c r="F38" s="585">
        <v>9510.0400000000009</v>
      </c>
      <c r="G38" s="586">
        <v>9510.0400000000009</v>
      </c>
      <c r="H38" s="588"/>
      <c r="I38" s="581">
        <v>1</v>
      </c>
      <c r="J38" s="582">
        <v>1</v>
      </c>
      <c r="K38" s="583">
        <v>1</v>
      </c>
      <c r="L38" s="572"/>
      <c r="M38" s="587" t="s">
        <v>207</v>
      </c>
      <c r="N38" s="572"/>
      <c r="O38" s="587" t="s">
        <v>208</v>
      </c>
      <c r="P38" s="572"/>
      <c r="Q38" s="578">
        <f t="shared" si="0"/>
        <v>9510.0400000000009</v>
      </c>
      <c r="R38" s="579">
        <f t="shared" si="0"/>
        <v>9510.0400000000009</v>
      </c>
      <c r="S38" s="579">
        <f t="shared" si="0"/>
        <v>9510.0400000000009</v>
      </c>
      <c r="T38" s="580">
        <f t="shared" si="1"/>
        <v>28530.120000000003</v>
      </c>
    </row>
    <row r="39" spans="1:20" x14ac:dyDescent="0.3">
      <c r="A39" s="581" t="s">
        <v>453</v>
      </c>
      <c r="B39" s="582" t="s">
        <v>226</v>
      </c>
      <c r="C39" s="583" t="s">
        <v>206</v>
      </c>
      <c r="D39" s="572"/>
      <c r="E39" s="584">
        <v>12453.87</v>
      </c>
      <c r="F39" s="585">
        <v>12453.87</v>
      </c>
      <c r="G39" s="586">
        <v>12453.87</v>
      </c>
      <c r="H39" s="588"/>
      <c r="I39" s="581">
        <v>2</v>
      </c>
      <c r="J39" s="582">
        <v>2</v>
      </c>
      <c r="K39" s="583">
        <v>2</v>
      </c>
      <c r="L39" s="572"/>
      <c r="M39" s="587" t="s">
        <v>207</v>
      </c>
      <c r="N39" s="572"/>
      <c r="O39" s="587" t="s">
        <v>208</v>
      </c>
      <c r="P39" s="572"/>
      <c r="Q39" s="578">
        <f t="shared" si="0"/>
        <v>24907.74</v>
      </c>
      <c r="R39" s="579">
        <f t="shared" si="0"/>
        <v>24907.74</v>
      </c>
      <c r="S39" s="579">
        <f t="shared" si="0"/>
        <v>24907.74</v>
      </c>
      <c r="T39" s="580">
        <f t="shared" si="1"/>
        <v>74723.22</v>
      </c>
    </row>
    <row r="40" spans="1:20" x14ac:dyDescent="0.3">
      <c r="A40" s="581" t="s">
        <v>453</v>
      </c>
      <c r="B40" s="582" t="s">
        <v>227</v>
      </c>
      <c r="C40" s="583" t="s">
        <v>206</v>
      </c>
      <c r="D40" s="572"/>
      <c r="E40" s="584">
        <v>15501.83</v>
      </c>
      <c r="F40" s="585">
        <v>15501.83</v>
      </c>
      <c r="G40" s="586">
        <v>15501.83</v>
      </c>
      <c r="H40" s="588"/>
      <c r="I40" s="581">
        <v>9</v>
      </c>
      <c r="J40" s="582">
        <v>9</v>
      </c>
      <c r="K40" s="583">
        <v>9</v>
      </c>
      <c r="L40" s="572"/>
      <c r="M40" s="587" t="s">
        <v>207</v>
      </c>
      <c r="N40" s="572"/>
      <c r="O40" s="587" t="s">
        <v>208</v>
      </c>
      <c r="P40" s="572"/>
      <c r="Q40" s="578">
        <f t="shared" si="0"/>
        <v>139516.47</v>
      </c>
      <c r="R40" s="579">
        <f t="shared" si="0"/>
        <v>139516.47</v>
      </c>
      <c r="S40" s="579">
        <f t="shared" si="0"/>
        <v>139516.47</v>
      </c>
      <c r="T40" s="580">
        <f t="shared" si="1"/>
        <v>418549.41000000003</v>
      </c>
    </row>
    <row r="41" spans="1:20" x14ac:dyDescent="0.3">
      <c r="A41" s="581" t="s">
        <v>453</v>
      </c>
      <c r="B41" s="582" t="s">
        <v>228</v>
      </c>
      <c r="C41" s="583" t="s">
        <v>206</v>
      </c>
      <c r="D41" s="572"/>
      <c r="E41" s="584">
        <v>18598.830000000002</v>
      </c>
      <c r="F41" s="585">
        <v>18598.830000000002</v>
      </c>
      <c r="G41" s="586">
        <v>18598.830000000002</v>
      </c>
      <c r="H41" s="588"/>
      <c r="I41" s="581">
        <v>37</v>
      </c>
      <c r="J41" s="582">
        <v>36</v>
      </c>
      <c r="K41" s="583">
        <v>36</v>
      </c>
      <c r="L41" s="572"/>
      <c r="M41" s="587" t="s">
        <v>207</v>
      </c>
      <c r="N41" s="572"/>
      <c r="O41" s="587" t="s">
        <v>208</v>
      </c>
      <c r="P41" s="572"/>
      <c r="Q41" s="578">
        <f t="shared" si="0"/>
        <v>688156.71000000008</v>
      </c>
      <c r="R41" s="579">
        <f t="shared" si="0"/>
        <v>669557.88000000012</v>
      </c>
      <c r="S41" s="579">
        <f t="shared" si="0"/>
        <v>669557.88000000012</v>
      </c>
      <c r="T41" s="580">
        <f t="shared" si="1"/>
        <v>2027272.4700000004</v>
      </c>
    </row>
    <row r="42" spans="1:20" x14ac:dyDescent="0.3">
      <c r="A42" s="581" t="s">
        <v>453</v>
      </c>
      <c r="B42" s="582" t="s">
        <v>229</v>
      </c>
      <c r="C42" s="583" t="s">
        <v>206</v>
      </c>
      <c r="D42" s="572"/>
      <c r="E42" s="584">
        <v>20098.259999999998</v>
      </c>
      <c r="F42" s="585">
        <v>20098.259999999998</v>
      </c>
      <c r="G42" s="586">
        <v>20098.259999999998</v>
      </c>
      <c r="H42" s="588"/>
      <c r="I42" s="581">
        <v>40</v>
      </c>
      <c r="J42" s="582">
        <v>40</v>
      </c>
      <c r="K42" s="583">
        <v>40</v>
      </c>
      <c r="L42" s="572"/>
      <c r="M42" s="587" t="s">
        <v>207</v>
      </c>
      <c r="N42" s="572"/>
      <c r="O42" s="587" t="s">
        <v>208</v>
      </c>
      <c r="P42" s="572"/>
      <c r="Q42" s="578">
        <f t="shared" si="0"/>
        <v>803930.39999999991</v>
      </c>
      <c r="R42" s="579">
        <f t="shared" si="0"/>
        <v>803930.39999999991</v>
      </c>
      <c r="S42" s="579">
        <f t="shared" si="0"/>
        <v>803930.39999999991</v>
      </c>
      <c r="T42" s="580">
        <f t="shared" si="1"/>
        <v>2411791.1999999997</v>
      </c>
    </row>
    <row r="43" spans="1:20" x14ac:dyDescent="0.3">
      <c r="A43" s="581" t="s">
        <v>453</v>
      </c>
      <c r="B43" s="582" t="s">
        <v>230</v>
      </c>
      <c r="C43" s="583" t="s">
        <v>206</v>
      </c>
      <c r="D43" s="572"/>
      <c r="E43" s="584">
        <v>21187.11</v>
      </c>
      <c r="F43" s="585">
        <v>21187.11</v>
      </c>
      <c r="G43" s="586">
        <v>21187.11</v>
      </c>
      <c r="H43" s="588"/>
      <c r="I43" s="581">
        <v>100</v>
      </c>
      <c r="J43" s="582">
        <v>95</v>
      </c>
      <c r="K43" s="583">
        <v>95</v>
      </c>
      <c r="L43" s="572"/>
      <c r="M43" s="587" t="s">
        <v>207</v>
      </c>
      <c r="N43" s="572"/>
      <c r="O43" s="587" t="s">
        <v>208</v>
      </c>
      <c r="P43" s="572"/>
      <c r="Q43" s="578">
        <f t="shared" si="0"/>
        <v>2118711</v>
      </c>
      <c r="R43" s="579">
        <f t="shared" si="0"/>
        <v>2012775.45</v>
      </c>
      <c r="S43" s="579">
        <f t="shared" si="0"/>
        <v>2012775.45</v>
      </c>
      <c r="T43" s="580">
        <f t="shared" si="1"/>
        <v>6144261.9000000004</v>
      </c>
    </row>
    <row r="44" spans="1:20" x14ac:dyDescent="0.3">
      <c r="A44" s="581" t="s">
        <v>453</v>
      </c>
      <c r="B44" s="582" t="s">
        <v>231</v>
      </c>
      <c r="C44" s="583" t="s">
        <v>206</v>
      </c>
      <c r="D44" s="572"/>
      <c r="E44" s="584">
        <v>23654.86</v>
      </c>
      <c r="F44" s="585">
        <v>23654.86</v>
      </c>
      <c r="G44" s="586">
        <v>23654.86</v>
      </c>
      <c r="H44" s="588"/>
      <c r="I44" s="581">
        <v>93</v>
      </c>
      <c r="J44" s="582">
        <v>95</v>
      </c>
      <c r="K44" s="583">
        <v>94</v>
      </c>
      <c r="L44" s="572"/>
      <c r="M44" s="587" t="s">
        <v>207</v>
      </c>
      <c r="N44" s="572"/>
      <c r="O44" s="587" t="s">
        <v>208</v>
      </c>
      <c r="P44" s="572"/>
      <c r="Q44" s="578">
        <f t="shared" si="0"/>
        <v>2199901.98</v>
      </c>
      <c r="R44" s="579">
        <f t="shared" si="0"/>
        <v>2247211.7000000002</v>
      </c>
      <c r="S44" s="579">
        <f t="shared" si="0"/>
        <v>2223556.84</v>
      </c>
      <c r="T44" s="580">
        <f t="shared" si="1"/>
        <v>6670670.5199999996</v>
      </c>
    </row>
    <row r="45" spans="1:20" x14ac:dyDescent="0.3">
      <c r="A45" s="581" t="s">
        <v>453</v>
      </c>
      <c r="B45" s="582" t="s">
        <v>232</v>
      </c>
      <c r="C45" s="583" t="s">
        <v>206</v>
      </c>
      <c r="D45" s="572"/>
      <c r="E45" s="584">
        <v>7750.93</v>
      </c>
      <c r="F45" s="585">
        <v>7750.93</v>
      </c>
      <c r="G45" s="586">
        <v>7750.93</v>
      </c>
      <c r="H45" s="588"/>
      <c r="I45" s="581">
        <v>4</v>
      </c>
      <c r="J45" s="582">
        <v>4</v>
      </c>
      <c r="K45" s="583">
        <v>4</v>
      </c>
      <c r="L45" s="572"/>
      <c r="M45" s="587" t="s">
        <v>207</v>
      </c>
      <c r="N45" s="572"/>
      <c r="O45" s="587" t="s">
        <v>208</v>
      </c>
      <c r="P45" s="572"/>
      <c r="Q45" s="578">
        <f t="shared" si="0"/>
        <v>31003.72</v>
      </c>
      <c r="R45" s="579">
        <f t="shared" si="0"/>
        <v>31003.72</v>
      </c>
      <c r="S45" s="579">
        <f t="shared" si="0"/>
        <v>31003.72</v>
      </c>
      <c r="T45" s="580">
        <f t="shared" si="1"/>
        <v>93011.16</v>
      </c>
    </row>
    <row r="46" spans="1:20" x14ac:dyDescent="0.3">
      <c r="A46" s="581" t="s">
        <v>453</v>
      </c>
      <c r="B46" s="582" t="s">
        <v>233</v>
      </c>
      <c r="C46" s="583" t="s">
        <v>206</v>
      </c>
      <c r="D46" s="572"/>
      <c r="E46" s="584">
        <v>9299.39</v>
      </c>
      <c r="F46" s="585">
        <v>9299.39</v>
      </c>
      <c r="G46" s="586">
        <v>9299.39</v>
      </c>
      <c r="H46" s="588"/>
      <c r="I46" s="581">
        <v>7</v>
      </c>
      <c r="J46" s="582">
        <v>6</v>
      </c>
      <c r="K46" s="583">
        <v>6</v>
      </c>
      <c r="L46" s="572"/>
      <c r="M46" s="587" t="s">
        <v>207</v>
      </c>
      <c r="N46" s="572"/>
      <c r="O46" s="587" t="s">
        <v>208</v>
      </c>
      <c r="P46" s="572"/>
      <c r="Q46" s="578">
        <f t="shared" si="0"/>
        <v>65095.729999999996</v>
      </c>
      <c r="R46" s="579">
        <f t="shared" si="0"/>
        <v>55796.34</v>
      </c>
      <c r="S46" s="579">
        <f t="shared" si="0"/>
        <v>55796.34</v>
      </c>
      <c r="T46" s="580">
        <f t="shared" si="1"/>
        <v>176688.40999999997</v>
      </c>
    </row>
    <row r="47" spans="1:20" x14ac:dyDescent="0.3">
      <c r="A47" s="581" t="s">
        <v>453</v>
      </c>
      <c r="B47" s="582" t="s">
        <v>234</v>
      </c>
      <c r="C47" s="583" t="s">
        <v>206</v>
      </c>
      <c r="D47" s="572"/>
      <c r="E47" s="584">
        <v>10049.15</v>
      </c>
      <c r="F47" s="585">
        <v>10049.15</v>
      </c>
      <c r="G47" s="586">
        <v>10049.15</v>
      </c>
      <c r="H47" s="588"/>
      <c r="I47" s="581">
        <v>12</v>
      </c>
      <c r="J47" s="582">
        <v>10</v>
      </c>
      <c r="K47" s="583">
        <v>10</v>
      </c>
      <c r="L47" s="572"/>
      <c r="M47" s="587" t="s">
        <v>207</v>
      </c>
      <c r="N47" s="572"/>
      <c r="O47" s="587" t="s">
        <v>208</v>
      </c>
      <c r="P47" s="572"/>
      <c r="Q47" s="578">
        <f t="shared" si="0"/>
        <v>120589.79999999999</v>
      </c>
      <c r="R47" s="579">
        <f t="shared" si="0"/>
        <v>100491.5</v>
      </c>
      <c r="S47" s="579">
        <f t="shared" si="0"/>
        <v>100491.5</v>
      </c>
      <c r="T47" s="580">
        <f t="shared" si="1"/>
        <v>321572.8</v>
      </c>
    </row>
    <row r="48" spans="1:20" x14ac:dyDescent="0.3">
      <c r="A48" s="581" t="s">
        <v>453</v>
      </c>
      <c r="B48" s="582" t="s">
        <v>235</v>
      </c>
      <c r="C48" s="583" t="s">
        <v>206</v>
      </c>
      <c r="D48" s="572"/>
      <c r="E48" s="584">
        <v>10593.53</v>
      </c>
      <c r="F48" s="585">
        <v>10593.53</v>
      </c>
      <c r="G48" s="586">
        <v>10593.53</v>
      </c>
      <c r="H48" s="588"/>
      <c r="I48" s="581">
        <v>15</v>
      </c>
      <c r="J48" s="582">
        <v>18</v>
      </c>
      <c r="K48" s="583">
        <v>20</v>
      </c>
      <c r="L48" s="572"/>
      <c r="M48" s="587" t="s">
        <v>207</v>
      </c>
      <c r="N48" s="572"/>
      <c r="O48" s="587" t="s">
        <v>208</v>
      </c>
      <c r="P48" s="572"/>
      <c r="Q48" s="578">
        <f t="shared" si="0"/>
        <v>158902.95000000001</v>
      </c>
      <c r="R48" s="579">
        <f t="shared" si="0"/>
        <v>190683.54</v>
      </c>
      <c r="S48" s="579">
        <f t="shared" si="0"/>
        <v>211870.6</v>
      </c>
      <c r="T48" s="580">
        <f t="shared" si="1"/>
        <v>561457.09</v>
      </c>
    </row>
    <row r="49" spans="1:20" x14ac:dyDescent="0.3">
      <c r="A49" s="581" t="s">
        <v>453</v>
      </c>
      <c r="B49" s="582" t="s">
        <v>236</v>
      </c>
      <c r="C49" s="583" t="s">
        <v>206</v>
      </c>
      <c r="D49" s="572"/>
      <c r="E49" s="584">
        <v>11827.43</v>
      </c>
      <c r="F49" s="585">
        <v>11827.43</v>
      </c>
      <c r="G49" s="586">
        <v>11827.43</v>
      </c>
      <c r="H49" s="588"/>
      <c r="I49" s="581">
        <v>6</v>
      </c>
      <c r="J49" s="582">
        <v>6</v>
      </c>
      <c r="K49" s="583">
        <v>6</v>
      </c>
      <c r="L49" s="572"/>
      <c r="M49" s="587" t="s">
        <v>207</v>
      </c>
      <c r="N49" s="572"/>
      <c r="O49" s="587" t="s">
        <v>208</v>
      </c>
      <c r="P49" s="572"/>
      <c r="Q49" s="578">
        <f t="shared" si="0"/>
        <v>70964.58</v>
      </c>
      <c r="R49" s="579">
        <f t="shared" si="0"/>
        <v>70964.58</v>
      </c>
      <c r="S49" s="579">
        <f t="shared" si="0"/>
        <v>70964.58</v>
      </c>
      <c r="T49" s="580">
        <f t="shared" si="1"/>
        <v>212893.74</v>
      </c>
    </row>
    <row r="50" spans="1:20" x14ac:dyDescent="0.3">
      <c r="A50" s="581" t="s">
        <v>453</v>
      </c>
      <c r="B50" s="582" t="s">
        <v>237</v>
      </c>
      <c r="C50" s="583" t="s">
        <v>206</v>
      </c>
      <c r="D50" s="572"/>
      <c r="E50" s="584">
        <v>23961.29</v>
      </c>
      <c r="F50" s="585">
        <v>23961.29</v>
      </c>
      <c r="G50" s="586">
        <v>23961.29</v>
      </c>
      <c r="H50" s="588"/>
      <c r="I50" s="581">
        <v>1</v>
      </c>
      <c r="J50" s="582">
        <v>1</v>
      </c>
      <c r="K50" s="583">
        <v>1</v>
      </c>
      <c r="L50" s="572"/>
      <c r="M50" s="587" t="s">
        <v>430</v>
      </c>
      <c r="N50" s="572"/>
      <c r="O50" s="587" t="s">
        <v>208</v>
      </c>
      <c r="P50" s="572"/>
      <c r="Q50" s="578">
        <f t="shared" si="0"/>
        <v>23961.29</v>
      </c>
      <c r="R50" s="579">
        <f t="shared" si="0"/>
        <v>23961.29</v>
      </c>
      <c r="S50" s="579">
        <f t="shared" si="0"/>
        <v>23961.29</v>
      </c>
      <c r="T50" s="580">
        <f t="shared" si="1"/>
        <v>71883.87</v>
      </c>
    </row>
    <row r="51" spans="1:20" x14ac:dyDescent="0.3">
      <c r="A51" s="581" t="s">
        <v>453</v>
      </c>
      <c r="B51" s="582" t="s">
        <v>238</v>
      </c>
      <c r="C51" s="583" t="s">
        <v>206</v>
      </c>
      <c r="D51" s="572"/>
      <c r="E51" s="584">
        <v>27742.35</v>
      </c>
      <c r="F51" s="585">
        <v>27742.35</v>
      </c>
      <c r="G51" s="586">
        <v>27742.35</v>
      </c>
      <c r="H51" s="588"/>
      <c r="I51" s="581">
        <v>21</v>
      </c>
      <c r="J51" s="582">
        <v>21</v>
      </c>
      <c r="K51" s="583">
        <v>21</v>
      </c>
      <c r="L51" s="572"/>
      <c r="M51" s="587" t="s">
        <v>430</v>
      </c>
      <c r="N51" s="572"/>
      <c r="O51" s="587" t="s">
        <v>208</v>
      </c>
      <c r="P51" s="572"/>
      <c r="Q51" s="578">
        <f t="shared" si="0"/>
        <v>582589.35</v>
      </c>
      <c r="R51" s="579">
        <f t="shared" si="0"/>
        <v>582589.35</v>
      </c>
      <c r="S51" s="579">
        <f t="shared" si="0"/>
        <v>582589.35</v>
      </c>
      <c r="T51" s="580">
        <f t="shared" si="1"/>
        <v>1747768.0499999998</v>
      </c>
    </row>
    <row r="52" spans="1:20" x14ac:dyDescent="0.3">
      <c r="A52" s="581" t="s">
        <v>453</v>
      </c>
      <c r="B52" s="582" t="s">
        <v>239</v>
      </c>
      <c r="C52" s="583" t="s">
        <v>206</v>
      </c>
      <c r="D52" s="572"/>
      <c r="E52" s="584">
        <v>32781.910000000003</v>
      </c>
      <c r="F52" s="585">
        <v>32781.910000000003</v>
      </c>
      <c r="G52" s="586">
        <v>32781.910000000003</v>
      </c>
      <c r="H52" s="588"/>
      <c r="I52" s="581">
        <v>24</v>
      </c>
      <c r="J52" s="582">
        <v>25</v>
      </c>
      <c r="K52" s="583">
        <v>26</v>
      </c>
      <c r="L52" s="572"/>
      <c r="M52" s="587" t="s">
        <v>430</v>
      </c>
      <c r="N52" s="572"/>
      <c r="O52" s="587" t="s">
        <v>208</v>
      </c>
      <c r="P52" s="572"/>
      <c r="Q52" s="578">
        <f t="shared" si="0"/>
        <v>786765.84000000008</v>
      </c>
      <c r="R52" s="579">
        <f t="shared" si="0"/>
        <v>819547.75000000012</v>
      </c>
      <c r="S52" s="579">
        <f t="shared" si="0"/>
        <v>852329.66000000015</v>
      </c>
      <c r="T52" s="580">
        <f t="shared" si="1"/>
        <v>2458643.2500000005</v>
      </c>
    </row>
    <row r="53" spans="1:20" x14ac:dyDescent="0.3">
      <c r="A53" s="581" t="s">
        <v>453</v>
      </c>
      <c r="B53" s="582" t="s">
        <v>240</v>
      </c>
      <c r="C53" s="583" t="s">
        <v>206</v>
      </c>
      <c r="D53" s="572"/>
      <c r="E53" s="584">
        <v>37826.99</v>
      </c>
      <c r="F53" s="585">
        <v>37826.99</v>
      </c>
      <c r="G53" s="586">
        <v>37826.99</v>
      </c>
      <c r="H53" s="588"/>
      <c r="I53" s="581">
        <v>93</v>
      </c>
      <c r="J53" s="582">
        <v>93</v>
      </c>
      <c r="K53" s="583">
        <v>94</v>
      </c>
      <c r="L53" s="572"/>
      <c r="M53" s="587" t="s">
        <v>430</v>
      </c>
      <c r="N53" s="572"/>
      <c r="O53" s="587" t="s">
        <v>208</v>
      </c>
      <c r="P53" s="572"/>
      <c r="Q53" s="578">
        <f t="shared" si="0"/>
        <v>3517910.07</v>
      </c>
      <c r="R53" s="579">
        <f t="shared" si="0"/>
        <v>3517910.07</v>
      </c>
      <c r="S53" s="579">
        <f t="shared" si="0"/>
        <v>3555737.0599999996</v>
      </c>
      <c r="T53" s="580">
        <f t="shared" si="1"/>
        <v>10591557.199999999</v>
      </c>
    </row>
    <row r="54" spans="1:20" x14ac:dyDescent="0.3">
      <c r="A54" s="581" t="s">
        <v>453</v>
      </c>
      <c r="B54" s="582" t="s">
        <v>241</v>
      </c>
      <c r="C54" s="583" t="s">
        <v>206</v>
      </c>
      <c r="D54" s="572"/>
      <c r="E54" s="584">
        <v>13871.16</v>
      </c>
      <c r="F54" s="585">
        <v>13871.16</v>
      </c>
      <c r="G54" s="586">
        <v>13871.16</v>
      </c>
      <c r="H54" s="588"/>
      <c r="I54" s="581">
        <v>1</v>
      </c>
      <c r="J54" s="582">
        <v>1</v>
      </c>
      <c r="K54" s="583">
        <v>1</v>
      </c>
      <c r="L54" s="572"/>
      <c r="M54" s="587" t="s">
        <v>430</v>
      </c>
      <c r="N54" s="572"/>
      <c r="O54" s="587" t="s">
        <v>208</v>
      </c>
      <c r="P54" s="572"/>
      <c r="Q54" s="578">
        <f t="shared" si="0"/>
        <v>13871.16</v>
      </c>
      <c r="R54" s="579">
        <f t="shared" si="0"/>
        <v>13871.16</v>
      </c>
      <c r="S54" s="579">
        <f t="shared" si="0"/>
        <v>13871.16</v>
      </c>
      <c r="T54" s="580">
        <f t="shared" si="1"/>
        <v>41613.479999999996</v>
      </c>
    </row>
    <row r="55" spans="1:20" x14ac:dyDescent="0.3">
      <c r="A55" s="581" t="s">
        <v>453</v>
      </c>
      <c r="B55" s="582" t="s">
        <v>242</v>
      </c>
      <c r="C55" s="583" t="s">
        <v>206</v>
      </c>
      <c r="D55" s="572"/>
      <c r="E55" s="584">
        <v>15501.83</v>
      </c>
      <c r="F55" s="585">
        <v>15501.83</v>
      </c>
      <c r="G55" s="586">
        <v>15501.83</v>
      </c>
      <c r="H55" s="588"/>
      <c r="I55" s="581">
        <v>2</v>
      </c>
      <c r="J55" s="582">
        <v>2</v>
      </c>
      <c r="K55" s="583">
        <v>2</v>
      </c>
      <c r="L55" s="572"/>
      <c r="M55" s="587" t="s">
        <v>430</v>
      </c>
      <c r="N55" s="572"/>
      <c r="O55" s="587" t="s">
        <v>208</v>
      </c>
      <c r="P55" s="572"/>
      <c r="Q55" s="578">
        <f t="shared" si="0"/>
        <v>31003.66</v>
      </c>
      <c r="R55" s="579">
        <f t="shared" si="0"/>
        <v>31003.66</v>
      </c>
      <c r="S55" s="579">
        <f t="shared" si="0"/>
        <v>31003.66</v>
      </c>
      <c r="T55" s="580">
        <f t="shared" si="1"/>
        <v>93010.98</v>
      </c>
    </row>
    <row r="56" spans="1:20" x14ac:dyDescent="0.3">
      <c r="A56" s="581" t="s">
        <v>453</v>
      </c>
      <c r="B56" s="582" t="s">
        <v>243</v>
      </c>
      <c r="C56" s="583" t="s">
        <v>206</v>
      </c>
      <c r="D56" s="572"/>
      <c r="E56" s="584">
        <v>18598.830000000002</v>
      </c>
      <c r="F56" s="585">
        <v>18598.830000000002</v>
      </c>
      <c r="G56" s="586">
        <v>18598.830000000002</v>
      </c>
      <c r="H56" s="588"/>
      <c r="I56" s="581">
        <v>4</v>
      </c>
      <c r="J56" s="582">
        <v>4</v>
      </c>
      <c r="K56" s="583">
        <v>4</v>
      </c>
      <c r="L56" s="572"/>
      <c r="M56" s="587" t="s">
        <v>430</v>
      </c>
      <c r="N56" s="572"/>
      <c r="O56" s="587" t="s">
        <v>208</v>
      </c>
      <c r="P56" s="572"/>
      <c r="Q56" s="578">
        <f t="shared" si="0"/>
        <v>74395.320000000007</v>
      </c>
      <c r="R56" s="579">
        <f t="shared" si="0"/>
        <v>74395.320000000007</v>
      </c>
      <c r="S56" s="579">
        <f t="shared" si="0"/>
        <v>74395.320000000007</v>
      </c>
      <c r="T56" s="580">
        <f t="shared" si="1"/>
        <v>223185.96000000002</v>
      </c>
    </row>
    <row r="57" spans="1:20" x14ac:dyDescent="0.3">
      <c r="A57" s="581" t="s">
        <v>453</v>
      </c>
      <c r="B57" s="582" t="s">
        <v>244</v>
      </c>
      <c r="C57" s="583" t="s">
        <v>206</v>
      </c>
      <c r="D57" s="572"/>
      <c r="E57" s="584">
        <v>20098.259999999998</v>
      </c>
      <c r="F57" s="585">
        <v>20098.259999999998</v>
      </c>
      <c r="G57" s="586">
        <v>20098.259999999998</v>
      </c>
      <c r="H57" s="588"/>
      <c r="I57" s="581">
        <v>9</v>
      </c>
      <c r="J57" s="582">
        <v>8</v>
      </c>
      <c r="K57" s="583">
        <v>8</v>
      </c>
      <c r="L57" s="572"/>
      <c r="M57" s="587" t="s">
        <v>430</v>
      </c>
      <c r="N57" s="572"/>
      <c r="O57" s="587" t="s">
        <v>208</v>
      </c>
      <c r="P57" s="572"/>
      <c r="Q57" s="578">
        <f t="shared" si="0"/>
        <v>180884.34</v>
      </c>
      <c r="R57" s="579">
        <f t="shared" si="0"/>
        <v>160786.07999999999</v>
      </c>
      <c r="S57" s="579">
        <f t="shared" si="0"/>
        <v>160786.07999999999</v>
      </c>
      <c r="T57" s="580">
        <f t="shared" si="1"/>
        <v>502456.5</v>
      </c>
    </row>
    <row r="58" spans="1:20" x14ac:dyDescent="0.3">
      <c r="A58" s="581" t="s">
        <v>453</v>
      </c>
      <c r="B58" s="582" t="s">
        <v>245</v>
      </c>
      <c r="C58" s="583" t="s">
        <v>206</v>
      </c>
      <c r="D58" s="572"/>
      <c r="E58" s="584">
        <v>21187.11</v>
      </c>
      <c r="F58" s="585">
        <v>21187.11</v>
      </c>
      <c r="G58" s="586">
        <v>21187.11</v>
      </c>
      <c r="H58" s="588"/>
      <c r="I58" s="581">
        <v>4</v>
      </c>
      <c r="J58" s="582">
        <v>3</v>
      </c>
      <c r="K58" s="583">
        <v>3</v>
      </c>
      <c r="L58" s="572"/>
      <c r="M58" s="587" t="s">
        <v>430</v>
      </c>
      <c r="N58" s="572"/>
      <c r="O58" s="587" t="s">
        <v>208</v>
      </c>
      <c r="P58" s="572"/>
      <c r="Q58" s="578">
        <f t="shared" si="0"/>
        <v>84748.44</v>
      </c>
      <c r="R58" s="579">
        <f t="shared" si="0"/>
        <v>63561.33</v>
      </c>
      <c r="S58" s="579">
        <f t="shared" si="0"/>
        <v>63561.33</v>
      </c>
      <c r="T58" s="580">
        <f t="shared" si="1"/>
        <v>211871.10000000003</v>
      </c>
    </row>
    <row r="59" spans="1:20" x14ac:dyDescent="0.3">
      <c r="A59" s="581" t="s">
        <v>453</v>
      </c>
      <c r="B59" s="589" t="s">
        <v>246</v>
      </c>
      <c r="C59" s="590" t="s">
        <v>206</v>
      </c>
      <c r="D59" s="572"/>
      <c r="E59" s="591">
        <v>23654.86</v>
      </c>
      <c r="F59" s="592">
        <v>23654.86</v>
      </c>
      <c r="G59" s="593">
        <v>23654.86</v>
      </c>
      <c r="H59" s="588"/>
      <c r="I59" s="594">
        <v>19</v>
      </c>
      <c r="J59" s="589">
        <v>18</v>
      </c>
      <c r="K59" s="590">
        <v>18</v>
      </c>
      <c r="L59" s="572"/>
      <c r="M59" s="595" t="s">
        <v>430</v>
      </c>
      <c r="N59" s="572"/>
      <c r="O59" s="595" t="s">
        <v>208</v>
      </c>
      <c r="P59" s="572"/>
      <c r="Q59" s="596">
        <f t="shared" si="0"/>
        <v>449442.34</v>
      </c>
      <c r="R59" s="597">
        <f t="shared" si="0"/>
        <v>425787.48</v>
      </c>
      <c r="S59" s="597">
        <f t="shared" si="0"/>
        <v>425787.48</v>
      </c>
      <c r="T59" s="598">
        <f t="shared" si="1"/>
        <v>1301017.3</v>
      </c>
    </row>
    <row r="60" spans="1:20" x14ac:dyDescent="0.3">
      <c r="A60" s="581" t="s">
        <v>453</v>
      </c>
      <c r="B60" s="589" t="s">
        <v>368</v>
      </c>
      <c r="C60" s="590" t="s">
        <v>247</v>
      </c>
      <c r="D60" s="572"/>
      <c r="E60" s="591">
        <v>11668.66</v>
      </c>
      <c r="F60" s="592">
        <v>11668.66</v>
      </c>
      <c r="G60" s="593">
        <v>11668.66</v>
      </c>
      <c r="H60" s="588"/>
      <c r="I60" s="594">
        <v>1</v>
      </c>
      <c r="J60" s="589">
        <v>1</v>
      </c>
      <c r="K60" s="590">
        <v>1</v>
      </c>
      <c r="L60" s="572"/>
      <c r="M60" s="595" t="s">
        <v>248</v>
      </c>
      <c r="N60" s="572"/>
      <c r="O60" s="599" t="s">
        <v>208</v>
      </c>
      <c r="P60" s="572"/>
      <c r="Q60" s="596">
        <f t="shared" si="0"/>
        <v>11668.66</v>
      </c>
      <c r="R60" s="597">
        <f t="shared" si="0"/>
        <v>11668.66</v>
      </c>
      <c r="S60" s="597">
        <f t="shared" si="0"/>
        <v>11668.66</v>
      </c>
      <c r="T60" s="598">
        <f t="shared" si="1"/>
        <v>35005.979999999996</v>
      </c>
    </row>
    <row r="61" spans="1:20" x14ac:dyDescent="0.3">
      <c r="A61" s="581" t="s">
        <v>453</v>
      </c>
      <c r="B61" s="582" t="s">
        <v>249</v>
      </c>
      <c r="C61" s="583" t="s">
        <v>247</v>
      </c>
      <c r="D61" s="572"/>
      <c r="E61" s="584">
        <v>11668.66</v>
      </c>
      <c r="F61" s="585">
        <v>11668.66</v>
      </c>
      <c r="G61" s="586">
        <v>11668.66</v>
      </c>
      <c r="H61" s="588"/>
      <c r="I61" s="581">
        <v>2</v>
      </c>
      <c r="J61" s="582">
        <v>2</v>
      </c>
      <c r="K61" s="583">
        <v>1</v>
      </c>
      <c r="L61" s="572"/>
      <c r="M61" s="587" t="s">
        <v>248</v>
      </c>
      <c r="N61" s="572"/>
      <c r="O61" s="587" t="s">
        <v>208</v>
      </c>
      <c r="P61" s="572"/>
      <c r="Q61" s="578">
        <f t="shared" si="0"/>
        <v>23337.32</v>
      </c>
      <c r="R61" s="579">
        <f t="shared" si="0"/>
        <v>23337.32</v>
      </c>
      <c r="S61" s="579">
        <f t="shared" si="0"/>
        <v>11668.66</v>
      </c>
      <c r="T61" s="580">
        <f t="shared" si="1"/>
        <v>58343.3</v>
      </c>
    </row>
    <row r="62" spans="1:20" x14ac:dyDescent="0.3">
      <c r="A62" s="581" t="s">
        <v>453</v>
      </c>
      <c r="B62" s="582" t="s">
        <v>250</v>
      </c>
      <c r="C62" s="583" t="s">
        <v>247</v>
      </c>
      <c r="D62" s="572"/>
      <c r="E62" s="584">
        <v>12389.88</v>
      </c>
      <c r="F62" s="585">
        <v>12389.88</v>
      </c>
      <c r="G62" s="586">
        <v>12389.88</v>
      </c>
      <c r="H62" s="588"/>
      <c r="I62" s="581">
        <v>1</v>
      </c>
      <c r="J62" s="582">
        <v>1</v>
      </c>
      <c r="K62" s="583">
        <v>2</v>
      </c>
      <c r="L62" s="572"/>
      <c r="M62" s="587" t="s">
        <v>248</v>
      </c>
      <c r="N62" s="572"/>
      <c r="O62" s="587" t="s">
        <v>208</v>
      </c>
      <c r="P62" s="572"/>
      <c r="Q62" s="578">
        <f t="shared" si="0"/>
        <v>12389.88</v>
      </c>
      <c r="R62" s="579">
        <f t="shared" si="0"/>
        <v>12389.88</v>
      </c>
      <c r="S62" s="579">
        <f t="shared" si="0"/>
        <v>24779.759999999998</v>
      </c>
      <c r="T62" s="580">
        <f t="shared" si="1"/>
        <v>49559.519999999997</v>
      </c>
    </row>
    <row r="63" spans="1:20" x14ac:dyDescent="0.3">
      <c r="A63" s="581" t="s">
        <v>453</v>
      </c>
      <c r="B63" s="582" t="s">
        <v>251</v>
      </c>
      <c r="C63" s="583" t="s">
        <v>247</v>
      </c>
      <c r="D63" s="572"/>
      <c r="E63" s="584">
        <v>13183.85</v>
      </c>
      <c r="F63" s="585">
        <v>13183.85</v>
      </c>
      <c r="G63" s="586">
        <v>13183.85</v>
      </c>
      <c r="H63" s="588"/>
      <c r="I63" s="581">
        <v>6</v>
      </c>
      <c r="J63" s="582">
        <v>5</v>
      </c>
      <c r="K63" s="583">
        <v>5</v>
      </c>
      <c r="L63" s="572"/>
      <c r="M63" s="587" t="s">
        <v>248</v>
      </c>
      <c r="N63" s="572"/>
      <c r="O63" s="587" t="s">
        <v>208</v>
      </c>
      <c r="P63" s="572"/>
      <c r="Q63" s="578">
        <f t="shared" si="0"/>
        <v>79103.100000000006</v>
      </c>
      <c r="R63" s="579">
        <f t="shared" si="0"/>
        <v>65919.25</v>
      </c>
      <c r="S63" s="579">
        <f t="shared" si="0"/>
        <v>65919.25</v>
      </c>
      <c r="T63" s="580">
        <f t="shared" si="1"/>
        <v>210941.6</v>
      </c>
    </row>
    <row r="64" spans="1:20" x14ac:dyDescent="0.3">
      <c r="A64" s="581" t="s">
        <v>453</v>
      </c>
      <c r="B64" s="582" t="s">
        <v>252</v>
      </c>
      <c r="C64" s="583" t="s">
        <v>247</v>
      </c>
      <c r="D64" s="572"/>
      <c r="E64" s="584">
        <v>13183.85</v>
      </c>
      <c r="F64" s="585">
        <v>13183.85</v>
      </c>
      <c r="G64" s="586">
        <v>13183.85</v>
      </c>
      <c r="H64" s="588"/>
      <c r="I64" s="581">
        <v>1</v>
      </c>
      <c r="J64" s="582">
        <v>1</v>
      </c>
      <c r="K64" s="583">
        <v>1</v>
      </c>
      <c r="L64" s="572"/>
      <c r="M64" s="587" t="s">
        <v>248</v>
      </c>
      <c r="N64" s="572"/>
      <c r="O64" s="587" t="s">
        <v>208</v>
      </c>
      <c r="P64" s="572"/>
      <c r="Q64" s="578">
        <f t="shared" si="0"/>
        <v>13183.85</v>
      </c>
      <c r="R64" s="579">
        <f t="shared" si="0"/>
        <v>13183.85</v>
      </c>
      <c r="S64" s="579">
        <f t="shared" si="0"/>
        <v>13183.85</v>
      </c>
      <c r="T64" s="580">
        <f t="shared" si="1"/>
        <v>39551.550000000003</v>
      </c>
    </row>
    <row r="65" spans="1:20" x14ac:dyDescent="0.3">
      <c r="A65" s="581" t="s">
        <v>453</v>
      </c>
      <c r="B65" s="582" t="s">
        <v>253</v>
      </c>
      <c r="C65" s="583" t="s">
        <v>247</v>
      </c>
      <c r="D65" s="572"/>
      <c r="E65" s="584">
        <v>13183.85</v>
      </c>
      <c r="F65" s="585">
        <v>13183.85</v>
      </c>
      <c r="G65" s="586">
        <v>13183.85</v>
      </c>
      <c r="H65" s="588"/>
      <c r="I65" s="581">
        <v>1</v>
      </c>
      <c r="J65" s="582">
        <v>1</v>
      </c>
      <c r="K65" s="583">
        <v>1</v>
      </c>
      <c r="L65" s="572"/>
      <c r="M65" s="587" t="s">
        <v>248</v>
      </c>
      <c r="N65" s="572"/>
      <c r="O65" s="587" t="s">
        <v>208</v>
      </c>
      <c r="P65" s="572"/>
      <c r="Q65" s="578">
        <f t="shared" si="0"/>
        <v>13183.85</v>
      </c>
      <c r="R65" s="579">
        <f t="shared" si="0"/>
        <v>13183.85</v>
      </c>
      <c r="S65" s="579">
        <f t="shared" si="0"/>
        <v>13183.85</v>
      </c>
      <c r="T65" s="580">
        <f t="shared" si="1"/>
        <v>39551.550000000003</v>
      </c>
    </row>
    <row r="66" spans="1:20" x14ac:dyDescent="0.3">
      <c r="A66" s="581" t="s">
        <v>453</v>
      </c>
      <c r="B66" s="582" t="s">
        <v>254</v>
      </c>
      <c r="C66" s="583" t="s">
        <v>247</v>
      </c>
      <c r="D66" s="572"/>
      <c r="E66" s="584">
        <v>13183.85</v>
      </c>
      <c r="F66" s="585">
        <v>0</v>
      </c>
      <c r="G66" s="586">
        <v>0</v>
      </c>
      <c r="H66" s="588"/>
      <c r="I66" s="581">
        <v>1</v>
      </c>
      <c r="J66" s="582">
        <v>0</v>
      </c>
      <c r="K66" s="583">
        <v>0</v>
      </c>
      <c r="L66" s="572"/>
      <c r="M66" s="587" t="s">
        <v>248</v>
      </c>
      <c r="N66" s="572"/>
      <c r="O66" s="587" t="s">
        <v>208</v>
      </c>
      <c r="P66" s="572"/>
      <c r="Q66" s="578">
        <f t="shared" si="0"/>
        <v>13183.85</v>
      </c>
      <c r="R66" s="579">
        <f t="shared" si="0"/>
        <v>0</v>
      </c>
      <c r="S66" s="579">
        <f t="shared" si="0"/>
        <v>0</v>
      </c>
      <c r="T66" s="580">
        <f t="shared" si="1"/>
        <v>13183.85</v>
      </c>
    </row>
    <row r="67" spans="1:20" x14ac:dyDescent="0.3">
      <c r="A67" s="581" t="s">
        <v>453</v>
      </c>
      <c r="B67" s="582" t="s">
        <v>255</v>
      </c>
      <c r="C67" s="583" t="s">
        <v>247</v>
      </c>
      <c r="D67" s="572"/>
      <c r="E67" s="584">
        <v>13752.71</v>
      </c>
      <c r="F67" s="585">
        <v>13752.71</v>
      </c>
      <c r="G67" s="586">
        <v>13752.71</v>
      </c>
      <c r="H67" s="588"/>
      <c r="I67" s="581">
        <v>16</v>
      </c>
      <c r="J67" s="582">
        <v>15</v>
      </c>
      <c r="K67" s="583">
        <v>13</v>
      </c>
      <c r="L67" s="572"/>
      <c r="M67" s="587" t="s">
        <v>248</v>
      </c>
      <c r="N67" s="572"/>
      <c r="O67" s="587" t="s">
        <v>208</v>
      </c>
      <c r="P67" s="572"/>
      <c r="Q67" s="578">
        <f t="shared" si="0"/>
        <v>220043.36</v>
      </c>
      <c r="R67" s="579">
        <f t="shared" si="0"/>
        <v>206290.65</v>
      </c>
      <c r="S67" s="579">
        <f t="shared" si="0"/>
        <v>178785.22999999998</v>
      </c>
      <c r="T67" s="580">
        <f t="shared" si="1"/>
        <v>605119.24</v>
      </c>
    </row>
    <row r="68" spans="1:20" x14ac:dyDescent="0.3">
      <c r="A68" s="581" t="s">
        <v>453</v>
      </c>
      <c r="B68" s="582" t="s">
        <v>256</v>
      </c>
      <c r="C68" s="583" t="s">
        <v>247</v>
      </c>
      <c r="D68" s="572"/>
      <c r="E68" s="584">
        <v>14635.91</v>
      </c>
      <c r="F68" s="585">
        <v>14635.91</v>
      </c>
      <c r="G68" s="586">
        <v>14635.91</v>
      </c>
      <c r="H68" s="588"/>
      <c r="I68" s="581">
        <v>30</v>
      </c>
      <c r="J68" s="582">
        <v>31</v>
      </c>
      <c r="K68" s="583">
        <v>31</v>
      </c>
      <c r="L68" s="572"/>
      <c r="M68" s="587" t="s">
        <v>248</v>
      </c>
      <c r="N68" s="572"/>
      <c r="O68" s="587" t="s">
        <v>208</v>
      </c>
      <c r="P68" s="572"/>
      <c r="Q68" s="578">
        <f t="shared" si="0"/>
        <v>439077.3</v>
      </c>
      <c r="R68" s="579">
        <f t="shared" si="0"/>
        <v>453713.21</v>
      </c>
      <c r="S68" s="579">
        <f t="shared" si="0"/>
        <v>453713.21</v>
      </c>
      <c r="T68" s="580">
        <f t="shared" si="1"/>
        <v>1346503.72</v>
      </c>
    </row>
    <row r="69" spans="1:20" x14ac:dyDescent="0.3">
      <c r="A69" s="581" t="s">
        <v>453</v>
      </c>
      <c r="B69" s="582" t="s">
        <v>431</v>
      </c>
      <c r="C69" s="583" t="s">
        <v>247</v>
      </c>
      <c r="D69" s="572"/>
      <c r="E69" s="584">
        <v>14635.91</v>
      </c>
      <c r="F69" s="585">
        <v>14635.91</v>
      </c>
      <c r="G69" s="586">
        <v>14635.91</v>
      </c>
      <c r="H69" s="588"/>
      <c r="I69" s="581">
        <v>1</v>
      </c>
      <c r="J69" s="582">
        <v>1</v>
      </c>
      <c r="K69" s="583">
        <v>1</v>
      </c>
      <c r="L69" s="572"/>
      <c r="M69" s="587" t="s">
        <v>248</v>
      </c>
      <c r="N69" s="572"/>
      <c r="O69" s="587" t="s">
        <v>208</v>
      </c>
      <c r="P69" s="572"/>
      <c r="Q69" s="578">
        <f t="shared" si="0"/>
        <v>14635.91</v>
      </c>
      <c r="R69" s="579">
        <f t="shared" si="0"/>
        <v>14635.91</v>
      </c>
      <c r="S69" s="579">
        <f t="shared" si="0"/>
        <v>14635.91</v>
      </c>
      <c r="T69" s="580">
        <f t="shared" si="1"/>
        <v>43907.729999999996</v>
      </c>
    </row>
    <row r="70" spans="1:20" x14ac:dyDescent="0.3">
      <c r="A70" s="581" t="s">
        <v>453</v>
      </c>
      <c r="B70" s="582" t="s">
        <v>257</v>
      </c>
      <c r="C70" s="583" t="s">
        <v>247</v>
      </c>
      <c r="D70" s="572"/>
      <c r="E70" s="584">
        <v>13752.71</v>
      </c>
      <c r="F70" s="585">
        <v>13752.71</v>
      </c>
      <c r="G70" s="586">
        <v>13752.71</v>
      </c>
      <c r="H70" s="588"/>
      <c r="I70" s="581">
        <v>2</v>
      </c>
      <c r="J70" s="582">
        <v>2</v>
      </c>
      <c r="K70" s="583">
        <v>2</v>
      </c>
      <c r="L70" s="572"/>
      <c r="M70" s="587" t="s">
        <v>248</v>
      </c>
      <c r="N70" s="572"/>
      <c r="O70" s="587" t="s">
        <v>208</v>
      </c>
      <c r="P70" s="572"/>
      <c r="Q70" s="578">
        <f t="shared" si="0"/>
        <v>27505.42</v>
      </c>
      <c r="R70" s="579">
        <f t="shared" si="0"/>
        <v>27505.42</v>
      </c>
      <c r="S70" s="579">
        <f t="shared" si="0"/>
        <v>27505.42</v>
      </c>
      <c r="T70" s="580">
        <f t="shared" si="1"/>
        <v>82516.259999999995</v>
      </c>
    </row>
    <row r="71" spans="1:20" x14ac:dyDescent="0.3">
      <c r="A71" s="581" t="s">
        <v>453</v>
      </c>
      <c r="B71" s="582" t="s">
        <v>259</v>
      </c>
      <c r="C71" s="583" t="s">
        <v>247</v>
      </c>
      <c r="D71" s="572"/>
      <c r="E71" s="584">
        <v>14635.91</v>
      </c>
      <c r="F71" s="585">
        <v>14635.91</v>
      </c>
      <c r="G71" s="586">
        <v>14635.91</v>
      </c>
      <c r="H71" s="588"/>
      <c r="I71" s="581">
        <v>1</v>
      </c>
      <c r="J71" s="582">
        <v>1</v>
      </c>
      <c r="K71" s="583">
        <v>1</v>
      </c>
      <c r="L71" s="572"/>
      <c r="M71" s="587" t="s">
        <v>248</v>
      </c>
      <c r="N71" s="572"/>
      <c r="O71" s="587" t="s">
        <v>208</v>
      </c>
      <c r="P71" s="572"/>
      <c r="Q71" s="578">
        <f t="shared" si="0"/>
        <v>14635.91</v>
      </c>
      <c r="R71" s="579">
        <f t="shared" si="0"/>
        <v>14635.91</v>
      </c>
      <c r="S71" s="579">
        <f t="shared" si="0"/>
        <v>14635.91</v>
      </c>
      <c r="T71" s="580">
        <f t="shared" si="1"/>
        <v>43907.729999999996</v>
      </c>
    </row>
    <row r="72" spans="1:20" x14ac:dyDescent="0.3">
      <c r="A72" s="581" t="s">
        <v>453</v>
      </c>
      <c r="B72" s="582" t="s">
        <v>655</v>
      </c>
      <c r="C72" s="583" t="s">
        <v>247</v>
      </c>
      <c r="D72" s="572"/>
      <c r="E72" s="584">
        <v>0</v>
      </c>
      <c r="F72" s="585">
        <v>13752.71</v>
      </c>
      <c r="G72" s="586">
        <v>13752.71</v>
      </c>
      <c r="H72" s="588"/>
      <c r="I72" s="581">
        <v>0</v>
      </c>
      <c r="J72" s="582">
        <v>1</v>
      </c>
      <c r="K72" s="583">
        <v>1</v>
      </c>
      <c r="L72" s="572"/>
      <c r="M72" s="587" t="s">
        <v>248</v>
      </c>
      <c r="N72" s="572"/>
      <c r="O72" s="587" t="s">
        <v>208</v>
      </c>
      <c r="P72" s="572"/>
      <c r="Q72" s="578">
        <f t="shared" si="0"/>
        <v>0</v>
      </c>
      <c r="R72" s="579">
        <f t="shared" si="0"/>
        <v>13752.71</v>
      </c>
      <c r="S72" s="579">
        <f t="shared" si="0"/>
        <v>13752.71</v>
      </c>
      <c r="T72" s="580">
        <f t="shared" si="1"/>
        <v>27505.42</v>
      </c>
    </row>
    <row r="73" spans="1:20" x14ac:dyDescent="0.3">
      <c r="A73" s="581" t="s">
        <v>453</v>
      </c>
      <c r="B73" s="582" t="s">
        <v>261</v>
      </c>
      <c r="C73" s="583" t="s">
        <v>247</v>
      </c>
      <c r="D73" s="572"/>
      <c r="E73" s="584">
        <v>15265.44</v>
      </c>
      <c r="F73" s="585">
        <v>15265.44</v>
      </c>
      <c r="G73" s="586">
        <v>15265.44</v>
      </c>
      <c r="H73" s="588"/>
      <c r="I73" s="581">
        <v>26</v>
      </c>
      <c r="J73" s="582">
        <v>27</v>
      </c>
      <c r="K73" s="583">
        <v>28</v>
      </c>
      <c r="L73" s="572"/>
      <c r="M73" s="587" t="s">
        <v>248</v>
      </c>
      <c r="N73" s="572"/>
      <c r="O73" s="587" t="s">
        <v>208</v>
      </c>
      <c r="P73" s="572"/>
      <c r="Q73" s="578">
        <f t="shared" si="0"/>
        <v>396901.44</v>
      </c>
      <c r="R73" s="579">
        <f t="shared" si="0"/>
        <v>412166.88</v>
      </c>
      <c r="S73" s="579">
        <f t="shared" si="0"/>
        <v>427432.32</v>
      </c>
      <c r="T73" s="580">
        <f t="shared" si="1"/>
        <v>1236500.6400000001</v>
      </c>
    </row>
    <row r="74" spans="1:20" x14ac:dyDescent="0.3">
      <c r="A74" s="581" t="s">
        <v>453</v>
      </c>
      <c r="B74" s="582" t="s">
        <v>262</v>
      </c>
      <c r="C74" s="583" t="s">
        <v>247</v>
      </c>
      <c r="D74" s="572"/>
      <c r="E74" s="584">
        <v>16245.72</v>
      </c>
      <c r="F74" s="585">
        <v>16245.72</v>
      </c>
      <c r="G74" s="586">
        <v>16245.72</v>
      </c>
      <c r="H74" s="588"/>
      <c r="I74" s="581">
        <v>34</v>
      </c>
      <c r="J74" s="582">
        <v>33</v>
      </c>
      <c r="K74" s="583">
        <v>33</v>
      </c>
      <c r="L74" s="572"/>
      <c r="M74" s="587" t="s">
        <v>248</v>
      </c>
      <c r="N74" s="572"/>
      <c r="O74" s="587" t="s">
        <v>208</v>
      </c>
      <c r="P74" s="572"/>
      <c r="Q74" s="578">
        <f t="shared" ref="Q74:S137" si="2">E74*I74</f>
        <v>552354.48</v>
      </c>
      <c r="R74" s="579">
        <f t="shared" si="2"/>
        <v>536108.76</v>
      </c>
      <c r="S74" s="579">
        <f t="shared" si="2"/>
        <v>536108.76</v>
      </c>
      <c r="T74" s="580">
        <f t="shared" ref="T74:T137" si="3">Q74+R74+S74</f>
        <v>1624572</v>
      </c>
    </row>
    <row r="75" spans="1:20" x14ac:dyDescent="0.3">
      <c r="A75" s="581" t="s">
        <v>453</v>
      </c>
      <c r="B75" s="582" t="s">
        <v>263</v>
      </c>
      <c r="C75" s="583" t="s">
        <v>247</v>
      </c>
      <c r="D75" s="572"/>
      <c r="E75" s="584">
        <v>16245.72</v>
      </c>
      <c r="F75" s="585">
        <v>16245.72</v>
      </c>
      <c r="G75" s="586">
        <v>16245.72</v>
      </c>
      <c r="H75" s="588"/>
      <c r="I75" s="581">
        <v>1</v>
      </c>
      <c r="J75" s="582">
        <v>1</v>
      </c>
      <c r="K75" s="583">
        <v>1</v>
      </c>
      <c r="L75" s="572"/>
      <c r="M75" s="587" t="s">
        <v>248</v>
      </c>
      <c r="N75" s="572"/>
      <c r="O75" s="587" t="s">
        <v>208</v>
      </c>
      <c r="P75" s="572"/>
      <c r="Q75" s="578">
        <f t="shared" si="2"/>
        <v>16245.72</v>
      </c>
      <c r="R75" s="579">
        <f t="shared" si="2"/>
        <v>16245.72</v>
      </c>
      <c r="S75" s="579">
        <f t="shared" si="2"/>
        <v>16245.72</v>
      </c>
      <c r="T75" s="580">
        <f t="shared" si="3"/>
        <v>48737.159999999996</v>
      </c>
    </row>
    <row r="76" spans="1:20" x14ac:dyDescent="0.3">
      <c r="A76" s="581" t="s">
        <v>453</v>
      </c>
      <c r="B76" s="582" t="s">
        <v>643</v>
      </c>
      <c r="C76" s="583" t="s">
        <v>247</v>
      </c>
      <c r="D76" s="572"/>
      <c r="E76" s="584">
        <v>15265.44</v>
      </c>
      <c r="F76" s="585">
        <v>15265.44</v>
      </c>
      <c r="G76" s="586">
        <v>15265.44</v>
      </c>
      <c r="H76" s="588"/>
      <c r="I76" s="581">
        <v>1</v>
      </c>
      <c r="J76" s="582">
        <v>1</v>
      </c>
      <c r="K76" s="583">
        <v>1</v>
      </c>
      <c r="L76" s="572"/>
      <c r="M76" s="587" t="s">
        <v>248</v>
      </c>
      <c r="N76" s="572"/>
      <c r="O76" s="587" t="s">
        <v>208</v>
      </c>
      <c r="P76" s="572"/>
      <c r="Q76" s="578">
        <f t="shared" si="2"/>
        <v>15265.44</v>
      </c>
      <c r="R76" s="579">
        <f t="shared" si="2"/>
        <v>15265.44</v>
      </c>
      <c r="S76" s="579">
        <f t="shared" si="2"/>
        <v>15265.44</v>
      </c>
      <c r="T76" s="580">
        <f t="shared" si="3"/>
        <v>45796.32</v>
      </c>
    </row>
    <row r="77" spans="1:20" x14ac:dyDescent="0.3">
      <c r="A77" s="581" t="s">
        <v>453</v>
      </c>
      <c r="B77" s="582" t="s">
        <v>264</v>
      </c>
      <c r="C77" s="583" t="s">
        <v>247</v>
      </c>
      <c r="D77" s="572"/>
      <c r="E77" s="584">
        <v>16245.72</v>
      </c>
      <c r="F77" s="585">
        <v>16245.72</v>
      </c>
      <c r="G77" s="586">
        <v>16245.72</v>
      </c>
      <c r="H77" s="588"/>
      <c r="I77" s="581">
        <v>1</v>
      </c>
      <c r="J77" s="582">
        <v>1</v>
      </c>
      <c r="K77" s="583">
        <v>1</v>
      </c>
      <c r="L77" s="572"/>
      <c r="M77" s="587" t="s">
        <v>248</v>
      </c>
      <c r="N77" s="572"/>
      <c r="O77" s="587" t="s">
        <v>208</v>
      </c>
      <c r="P77" s="572"/>
      <c r="Q77" s="578">
        <f t="shared" si="2"/>
        <v>16245.72</v>
      </c>
      <c r="R77" s="579">
        <f t="shared" si="2"/>
        <v>16245.72</v>
      </c>
      <c r="S77" s="579">
        <f t="shared" si="2"/>
        <v>16245.72</v>
      </c>
      <c r="T77" s="580">
        <f t="shared" si="3"/>
        <v>48737.159999999996</v>
      </c>
    </row>
    <row r="78" spans="1:20" x14ac:dyDescent="0.3">
      <c r="A78" s="581" t="s">
        <v>453</v>
      </c>
      <c r="B78" s="582" t="s">
        <v>265</v>
      </c>
      <c r="C78" s="583" t="s">
        <v>247</v>
      </c>
      <c r="D78" s="572"/>
      <c r="E78" s="584">
        <v>16791.87</v>
      </c>
      <c r="F78" s="585">
        <v>16791.87</v>
      </c>
      <c r="G78" s="586">
        <v>16791.87</v>
      </c>
      <c r="H78" s="588"/>
      <c r="I78" s="581">
        <v>2</v>
      </c>
      <c r="J78" s="582">
        <v>1</v>
      </c>
      <c r="K78" s="583">
        <v>1</v>
      </c>
      <c r="L78" s="572"/>
      <c r="M78" s="587" t="s">
        <v>248</v>
      </c>
      <c r="N78" s="572"/>
      <c r="O78" s="587" t="s">
        <v>208</v>
      </c>
      <c r="P78" s="572"/>
      <c r="Q78" s="578">
        <f t="shared" si="2"/>
        <v>33583.74</v>
      </c>
      <c r="R78" s="579">
        <f t="shared" si="2"/>
        <v>16791.87</v>
      </c>
      <c r="S78" s="579">
        <f t="shared" si="2"/>
        <v>16791.87</v>
      </c>
      <c r="T78" s="580">
        <f t="shared" si="3"/>
        <v>67167.48</v>
      </c>
    </row>
    <row r="79" spans="1:20" x14ac:dyDescent="0.3">
      <c r="A79" s="581" t="s">
        <v>453</v>
      </c>
      <c r="B79" s="582" t="s">
        <v>266</v>
      </c>
      <c r="C79" s="583" t="s">
        <v>247</v>
      </c>
      <c r="D79" s="572"/>
      <c r="E79" s="584">
        <v>17707.75</v>
      </c>
      <c r="F79" s="585">
        <v>17707.75</v>
      </c>
      <c r="G79" s="586">
        <v>17707.75</v>
      </c>
      <c r="H79" s="588"/>
      <c r="I79" s="581">
        <v>29</v>
      </c>
      <c r="J79" s="582">
        <v>30</v>
      </c>
      <c r="K79" s="583">
        <v>30</v>
      </c>
      <c r="L79" s="572"/>
      <c r="M79" s="587" t="s">
        <v>248</v>
      </c>
      <c r="N79" s="572"/>
      <c r="O79" s="587" t="s">
        <v>208</v>
      </c>
      <c r="P79" s="572"/>
      <c r="Q79" s="578">
        <f t="shared" si="2"/>
        <v>513524.75</v>
      </c>
      <c r="R79" s="579">
        <f t="shared" si="2"/>
        <v>531232.5</v>
      </c>
      <c r="S79" s="579">
        <f t="shared" si="2"/>
        <v>531232.5</v>
      </c>
      <c r="T79" s="580">
        <f t="shared" si="3"/>
        <v>1575989.75</v>
      </c>
    </row>
    <row r="80" spans="1:20" x14ac:dyDescent="0.3">
      <c r="A80" s="581" t="s">
        <v>453</v>
      </c>
      <c r="B80" s="582" t="s">
        <v>267</v>
      </c>
      <c r="C80" s="583" t="s">
        <v>247</v>
      </c>
      <c r="D80" s="572"/>
      <c r="E80" s="584">
        <v>16791.87</v>
      </c>
      <c r="F80" s="585">
        <v>16791.87</v>
      </c>
      <c r="G80" s="586">
        <v>16791.87</v>
      </c>
      <c r="H80" s="588"/>
      <c r="I80" s="581">
        <v>22</v>
      </c>
      <c r="J80" s="582">
        <v>20</v>
      </c>
      <c r="K80" s="583">
        <v>20</v>
      </c>
      <c r="L80" s="572"/>
      <c r="M80" s="587" t="s">
        <v>248</v>
      </c>
      <c r="N80" s="572"/>
      <c r="O80" s="587" t="s">
        <v>208</v>
      </c>
      <c r="P80" s="572"/>
      <c r="Q80" s="578">
        <f t="shared" si="2"/>
        <v>369421.13999999996</v>
      </c>
      <c r="R80" s="579">
        <f t="shared" si="2"/>
        <v>335837.39999999997</v>
      </c>
      <c r="S80" s="579">
        <f t="shared" si="2"/>
        <v>335837.39999999997</v>
      </c>
      <c r="T80" s="580">
        <f t="shared" si="3"/>
        <v>1041095.94</v>
      </c>
    </row>
    <row r="81" spans="1:20" x14ac:dyDescent="0.3">
      <c r="A81" s="581" t="s">
        <v>453</v>
      </c>
      <c r="B81" s="582" t="s">
        <v>268</v>
      </c>
      <c r="C81" s="583" t="s">
        <v>247</v>
      </c>
      <c r="D81" s="572"/>
      <c r="E81" s="584">
        <v>17707.75</v>
      </c>
      <c r="F81" s="585">
        <v>17707.75</v>
      </c>
      <c r="G81" s="586">
        <v>17707.75</v>
      </c>
      <c r="H81" s="588"/>
      <c r="I81" s="581">
        <v>179</v>
      </c>
      <c r="J81" s="582">
        <v>181</v>
      </c>
      <c r="K81" s="583">
        <v>180</v>
      </c>
      <c r="L81" s="572"/>
      <c r="M81" s="587" t="s">
        <v>248</v>
      </c>
      <c r="N81" s="572"/>
      <c r="O81" s="587" t="s">
        <v>208</v>
      </c>
      <c r="P81" s="572"/>
      <c r="Q81" s="578">
        <f t="shared" si="2"/>
        <v>3169687.25</v>
      </c>
      <c r="R81" s="579">
        <f t="shared" si="2"/>
        <v>3205102.75</v>
      </c>
      <c r="S81" s="579">
        <f t="shared" si="2"/>
        <v>3187395</v>
      </c>
      <c r="T81" s="580">
        <f t="shared" si="3"/>
        <v>9562185</v>
      </c>
    </row>
    <row r="82" spans="1:20" x14ac:dyDescent="0.3">
      <c r="A82" s="581" t="s">
        <v>453</v>
      </c>
      <c r="B82" s="582" t="s">
        <v>269</v>
      </c>
      <c r="C82" s="583" t="s">
        <v>270</v>
      </c>
      <c r="D82" s="572"/>
      <c r="E82" s="584">
        <v>10523.52</v>
      </c>
      <c r="F82" s="585">
        <v>10523.52</v>
      </c>
      <c r="G82" s="586">
        <v>10523.52</v>
      </c>
      <c r="H82" s="588"/>
      <c r="I82" s="581">
        <v>3</v>
      </c>
      <c r="J82" s="582">
        <v>2</v>
      </c>
      <c r="K82" s="583">
        <v>2</v>
      </c>
      <c r="L82" s="572"/>
      <c r="M82" s="587" t="s">
        <v>248</v>
      </c>
      <c r="N82" s="572"/>
      <c r="O82" s="587" t="s">
        <v>208</v>
      </c>
      <c r="P82" s="572"/>
      <c r="Q82" s="578">
        <f t="shared" si="2"/>
        <v>31570.560000000001</v>
      </c>
      <c r="R82" s="579">
        <f t="shared" si="2"/>
        <v>21047.040000000001</v>
      </c>
      <c r="S82" s="579">
        <f t="shared" si="2"/>
        <v>21047.040000000001</v>
      </c>
      <c r="T82" s="580">
        <f t="shared" si="3"/>
        <v>73664.640000000014</v>
      </c>
    </row>
    <row r="83" spans="1:20" x14ac:dyDescent="0.3">
      <c r="A83" s="581" t="s">
        <v>453</v>
      </c>
      <c r="B83" s="582" t="s">
        <v>656</v>
      </c>
      <c r="C83" s="583" t="s">
        <v>270</v>
      </c>
      <c r="D83" s="572"/>
      <c r="E83" s="584">
        <v>0</v>
      </c>
      <c r="F83" s="585">
        <v>10801.06</v>
      </c>
      <c r="G83" s="586">
        <v>10801.06</v>
      </c>
      <c r="H83" s="588"/>
      <c r="I83" s="581">
        <v>0</v>
      </c>
      <c r="J83" s="582">
        <v>1</v>
      </c>
      <c r="K83" s="583">
        <v>1</v>
      </c>
      <c r="L83" s="572"/>
      <c r="M83" s="587" t="s">
        <v>248</v>
      </c>
      <c r="N83" s="572"/>
      <c r="O83" s="587" t="s">
        <v>208</v>
      </c>
      <c r="P83" s="572"/>
      <c r="Q83" s="578">
        <f t="shared" si="2"/>
        <v>0</v>
      </c>
      <c r="R83" s="579">
        <f t="shared" si="2"/>
        <v>10801.06</v>
      </c>
      <c r="S83" s="579">
        <f t="shared" si="2"/>
        <v>10801.06</v>
      </c>
      <c r="T83" s="580">
        <f t="shared" si="3"/>
        <v>21602.12</v>
      </c>
    </row>
    <row r="84" spans="1:20" x14ac:dyDescent="0.3">
      <c r="A84" s="581" t="s">
        <v>453</v>
      </c>
      <c r="B84" s="582" t="s">
        <v>433</v>
      </c>
      <c r="C84" s="583" t="s">
        <v>270</v>
      </c>
      <c r="D84" s="572"/>
      <c r="E84" s="584">
        <v>10523.53</v>
      </c>
      <c r="F84" s="585">
        <v>10523.53</v>
      </c>
      <c r="G84" s="586">
        <v>0</v>
      </c>
      <c r="H84" s="588"/>
      <c r="I84" s="581">
        <v>1</v>
      </c>
      <c r="J84" s="582">
        <v>1</v>
      </c>
      <c r="K84" s="583">
        <v>0</v>
      </c>
      <c r="L84" s="572"/>
      <c r="M84" s="587" t="s">
        <v>248</v>
      </c>
      <c r="N84" s="572"/>
      <c r="O84" s="587" t="s">
        <v>208</v>
      </c>
      <c r="P84" s="572"/>
      <c r="Q84" s="578">
        <f t="shared" si="2"/>
        <v>10523.53</v>
      </c>
      <c r="R84" s="579">
        <f t="shared" si="2"/>
        <v>10523.53</v>
      </c>
      <c r="S84" s="579">
        <f t="shared" si="2"/>
        <v>0</v>
      </c>
      <c r="T84" s="580">
        <f t="shared" si="3"/>
        <v>21047.06</v>
      </c>
    </row>
    <row r="85" spans="1:20" x14ac:dyDescent="0.3">
      <c r="A85" s="581" t="s">
        <v>453</v>
      </c>
      <c r="B85" s="582" t="s">
        <v>657</v>
      </c>
      <c r="C85" s="583" t="s">
        <v>270</v>
      </c>
      <c r="D85" s="572"/>
      <c r="E85" s="584">
        <v>0</v>
      </c>
      <c r="F85" s="585">
        <v>0</v>
      </c>
      <c r="G85" s="586">
        <v>10801.07</v>
      </c>
      <c r="H85" s="588"/>
      <c r="I85" s="581">
        <v>0</v>
      </c>
      <c r="J85" s="582">
        <v>0</v>
      </c>
      <c r="K85" s="583">
        <v>1</v>
      </c>
      <c r="L85" s="572"/>
      <c r="M85" s="587" t="s">
        <v>248</v>
      </c>
      <c r="N85" s="572"/>
      <c r="O85" s="587" t="s">
        <v>208</v>
      </c>
      <c r="P85" s="572"/>
      <c r="Q85" s="578">
        <f t="shared" si="2"/>
        <v>0</v>
      </c>
      <c r="R85" s="579">
        <f t="shared" si="2"/>
        <v>0</v>
      </c>
      <c r="S85" s="579">
        <f t="shared" si="2"/>
        <v>10801.07</v>
      </c>
      <c r="T85" s="580">
        <f t="shared" si="3"/>
        <v>10801.07</v>
      </c>
    </row>
    <row r="86" spans="1:20" x14ac:dyDescent="0.3">
      <c r="A86" s="581" t="s">
        <v>453</v>
      </c>
      <c r="B86" s="582" t="s">
        <v>271</v>
      </c>
      <c r="C86" s="583" t="s">
        <v>270</v>
      </c>
      <c r="D86" s="572"/>
      <c r="E86" s="584">
        <v>10523.53</v>
      </c>
      <c r="F86" s="585">
        <v>10523.53</v>
      </c>
      <c r="G86" s="586">
        <v>10523.53</v>
      </c>
      <c r="H86" s="588"/>
      <c r="I86" s="581">
        <v>6</v>
      </c>
      <c r="J86" s="582">
        <v>6</v>
      </c>
      <c r="K86" s="583">
        <v>3</v>
      </c>
      <c r="L86" s="572"/>
      <c r="M86" s="587" t="s">
        <v>248</v>
      </c>
      <c r="N86" s="572"/>
      <c r="O86" s="587" t="s">
        <v>208</v>
      </c>
      <c r="P86" s="572"/>
      <c r="Q86" s="578">
        <f t="shared" si="2"/>
        <v>63141.180000000008</v>
      </c>
      <c r="R86" s="579">
        <f t="shared" si="2"/>
        <v>63141.180000000008</v>
      </c>
      <c r="S86" s="579">
        <f t="shared" si="2"/>
        <v>31570.590000000004</v>
      </c>
      <c r="T86" s="580">
        <f t="shared" si="3"/>
        <v>157852.95000000001</v>
      </c>
    </row>
    <row r="87" spans="1:20" x14ac:dyDescent="0.3">
      <c r="A87" s="581" t="s">
        <v>453</v>
      </c>
      <c r="B87" s="582" t="s">
        <v>271</v>
      </c>
      <c r="C87" s="583" t="s">
        <v>270</v>
      </c>
      <c r="D87" s="572"/>
      <c r="E87" s="584">
        <v>10801.07</v>
      </c>
      <c r="F87" s="585">
        <v>10801.07</v>
      </c>
      <c r="G87" s="586">
        <v>10801.07</v>
      </c>
      <c r="H87" s="588"/>
      <c r="I87" s="581">
        <v>2</v>
      </c>
      <c r="J87" s="582">
        <v>2</v>
      </c>
      <c r="K87" s="583">
        <v>4</v>
      </c>
      <c r="L87" s="572"/>
      <c r="M87" s="587" t="s">
        <v>248</v>
      </c>
      <c r="N87" s="572"/>
      <c r="O87" s="587" t="s">
        <v>208</v>
      </c>
      <c r="P87" s="572"/>
      <c r="Q87" s="578">
        <f t="shared" si="2"/>
        <v>21602.14</v>
      </c>
      <c r="R87" s="579">
        <f t="shared" si="2"/>
        <v>21602.14</v>
      </c>
      <c r="S87" s="579">
        <f t="shared" si="2"/>
        <v>43204.28</v>
      </c>
      <c r="T87" s="580">
        <f t="shared" si="3"/>
        <v>86408.56</v>
      </c>
    </row>
    <row r="88" spans="1:20" x14ac:dyDescent="0.3">
      <c r="A88" s="581" t="s">
        <v>453</v>
      </c>
      <c r="B88" s="582" t="s">
        <v>272</v>
      </c>
      <c r="C88" s="583" t="s">
        <v>270</v>
      </c>
      <c r="D88" s="572"/>
      <c r="E88" s="584">
        <v>8026.52</v>
      </c>
      <c r="F88" s="585">
        <v>8026.52</v>
      </c>
      <c r="G88" s="586">
        <v>8026.52</v>
      </c>
      <c r="H88" s="588"/>
      <c r="I88" s="581">
        <v>26</v>
      </c>
      <c r="J88" s="582">
        <v>19</v>
      </c>
      <c r="K88" s="583">
        <v>18</v>
      </c>
      <c r="L88" s="572"/>
      <c r="M88" s="587" t="s">
        <v>248</v>
      </c>
      <c r="N88" s="572"/>
      <c r="O88" s="587" t="s">
        <v>208</v>
      </c>
      <c r="P88" s="572"/>
      <c r="Q88" s="578">
        <f t="shared" si="2"/>
        <v>208689.52000000002</v>
      </c>
      <c r="R88" s="579">
        <f t="shared" si="2"/>
        <v>152503.88</v>
      </c>
      <c r="S88" s="579">
        <f t="shared" si="2"/>
        <v>144477.36000000002</v>
      </c>
      <c r="T88" s="580">
        <f t="shared" si="3"/>
        <v>505670.76</v>
      </c>
    </row>
    <row r="89" spans="1:20" x14ac:dyDescent="0.3">
      <c r="A89" s="581" t="s">
        <v>453</v>
      </c>
      <c r="B89" s="582" t="s">
        <v>273</v>
      </c>
      <c r="C89" s="583" t="s">
        <v>270</v>
      </c>
      <c r="D89" s="572"/>
      <c r="E89" s="584">
        <v>8303.92</v>
      </c>
      <c r="F89" s="585">
        <v>8303.92</v>
      </c>
      <c r="G89" s="586">
        <v>8303.92</v>
      </c>
      <c r="H89" s="588"/>
      <c r="I89" s="581">
        <v>46</v>
      </c>
      <c r="J89" s="582">
        <v>50</v>
      </c>
      <c r="K89" s="583">
        <v>45</v>
      </c>
      <c r="L89" s="572"/>
      <c r="M89" s="587" t="s">
        <v>248</v>
      </c>
      <c r="N89" s="572"/>
      <c r="O89" s="587" t="s">
        <v>208</v>
      </c>
      <c r="P89" s="572"/>
      <c r="Q89" s="578">
        <f t="shared" si="2"/>
        <v>381980.32</v>
      </c>
      <c r="R89" s="579">
        <f t="shared" si="2"/>
        <v>415196</v>
      </c>
      <c r="S89" s="579">
        <f t="shared" si="2"/>
        <v>373676.4</v>
      </c>
      <c r="T89" s="580">
        <f t="shared" si="3"/>
        <v>1170852.7200000002</v>
      </c>
    </row>
    <row r="90" spans="1:20" x14ac:dyDescent="0.3">
      <c r="A90" s="581" t="s">
        <v>453</v>
      </c>
      <c r="B90" s="582" t="s">
        <v>274</v>
      </c>
      <c r="C90" s="583" t="s">
        <v>270</v>
      </c>
      <c r="D90" s="572"/>
      <c r="E90" s="584">
        <v>8026.52</v>
      </c>
      <c r="F90" s="585">
        <v>8026.52</v>
      </c>
      <c r="G90" s="586">
        <v>8026.52</v>
      </c>
      <c r="H90" s="588"/>
      <c r="I90" s="581">
        <v>2</v>
      </c>
      <c r="J90" s="582">
        <v>1</v>
      </c>
      <c r="K90" s="583">
        <v>1</v>
      </c>
      <c r="L90" s="572"/>
      <c r="M90" s="587" t="s">
        <v>248</v>
      </c>
      <c r="N90" s="572"/>
      <c r="O90" s="587" t="s">
        <v>208</v>
      </c>
      <c r="P90" s="572"/>
      <c r="Q90" s="578">
        <f t="shared" si="2"/>
        <v>16053.04</v>
      </c>
      <c r="R90" s="579">
        <f t="shared" si="2"/>
        <v>8026.52</v>
      </c>
      <c r="S90" s="579">
        <f t="shared" si="2"/>
        <v>8026.52</v>
      </c>
      <c r="T90" s="580">
        <f t="shared" si="3"/>
        <v>32106.080000000002</v>
      </c>
    </row>
    <row r="91" spans="1:20" x14ac:dyDescent="0.3">
      <c r="A91" s="581" t="s">
        <v>453</v>
      </c>
      <c r="B91" s="582" t="s">
        <v>275</v>
      </c>
      <c r="C91" s="583" t="s">
        <v>270</v>
      </c>
      <c r="D91" s="572"/>
      <c r="E91" s="584">
        <v>8303.92</v>
      </c>
      <c r="F91" s="585">
        <v>8303.92</v>
      </c>
      <c r="G91" s="586">
        <v>8303.92</v>
      </c>
      <c r="H91" s="588"/>
      <c r="I91" s="581">
        <v>3</v>
      </c>
      <c r="J91" s="582">
        <v>4</v>
      </c>
      <c r="K91" s="583">
        <v>4</v>
      </c>
      <c r="L91" s="572"/>
      <c r="M91" s="587" t="s">
        <v>248</v>
      </c>
      <c r="N91" s="572"/>
      <c r="O91" s="587" t="s">
        <v>208</v>
      </c>
      <c r="P91" s="572"/>
      <c r="Q91" s="578">
        <f t="shared" si="2"/>
        <v>24911.760000000002</v>
      </c>
      <c r="R91" s="579">
        <f t="shared" si="2"/>
        <v>33215.68</v>
      </c>
      <c r="S91" s="579">
        <f t="shared" si="2"/>
        <v>33215.68</v>
      </c>
      <c r="T91" s="580">
        <f t="shared" si="3"/>
        <v>91343.12</v>
      </c>
    </row>
    <row r="92" spans="1:20" x14ac:dyDescent="0.3">
      <c r="A92" s="581" t="s">
        <v>453</v>
      </c>
      <c r="B92" s="582" t="s">
        <v>369</v>
      </c>
      <c r="C92" s="583" t="s">
        <v>270</v>
      </c>
      <c r="D92" s="572"/>
      <c r="E92" s="584">
        <v>0</v>
      </c>
      <c r="F92" s="585">
        <v>0</v>
      </c>
      <c r="G92" s="586">
        <v>9136.41</v>
      </c>
      <c r="H92" s="588"/>
      <c r="I92" s="581">
        <v>0</v>
      </c>
      <c r="J92" s="582">
        <v>0</v>
      </c>
      <c r="K92" s="583">
        <v>1</v>
      </c>
      <c r="L92" s="572"/>
      <c r="M92" s="587" t="s">
        <v>248</v>
      </c>
      <c r="N92" s="572"/>
      <c r="O92" s="587" t="s">
        <v>208</v>
      </c>
      <c r="P92" s="572"/>
      <c r="Q92" s="578">
        <f t="shared" si="2"/>
        <v>0</v>
      </c>
      <c r="R92" s="579">
        <f t="shared" si="2"/>
        <v>0</v>
      </c>
      <c r="S92" s="579">
        <f t="shared" si="2"/>
        <v>9136.41</v>
      </c>
      <c r="T92" s="580">
        <f t="shared" si="3"/>
        <v>9136.41</v>
      </c>
    </row>
    <row r="93" spans="1:20" x14ac:dyDescent="0.3">
      <c r="A93" s="581" t="s">
        <v>453</v>
      </c>
      <c r="B93" s="582" t="s">
        <v>276</v>
      </c>
      <c r="C93" s="583" t="s">
        <v>270</v>
      </c>
      <c r="D93" s="572"/>
      <c r="E93" s="584">
        <v>9413.75</v>
      </c>
      <c r="F93" s="585">
        <v>9413.75</v>
      </c>
      <c r="G93" s="586">
        <v>9413.75</v>
      </c>
      <c r="H93" s="588"/>
      <c r="I93" s="581">
        <v>1</v>
      </c>
      <c r="J93" s="582">
        <v>1</v>
      </c>
      <c r="K93" s="583">
        <v>1</v>
      </c>
      <c r="L93" s="572"/>
      <c r="M93" s="587" t="s">
        <v>248</v>
      </c>
      <c r="N93" s="572"/>
      <c r="O93" s="587" t="s">
        <v>208</v>
      </c>
      <c r="P93" s="572"/>
      <c r="Q93" s="578">
        <f t="shared" si="2"/>
        <v>9413.75</v>
      </c>
      <c r="R93" s="579">
        <f t="shared" si="2"/>
        <v>9413.75</v>
      </c>
      <c r="S93" s="579">
        <f t="shared" si="2"/>
        <v>9413.75</v>
      </c>
      <c r="T93" s="580">
        <f t="shared" si="3"/>
        <v>28241.25</v>
      </c>
    </row>
    <row r="94" spans="1:20" x14ac:dyDescent="0.3">
      <c r="A94" s="581" t="s">
        <v>453</v>
      </c>
      <c r="B94" s="582" t="s">
        <v>434</v>
      </c>
      <c r="C94" s="583" t="s">
        <v>270</v>
      </c>
      <c r="D94" s="572"/>
      <c r="E94" s="584">
        <v>7471.53</v>
      </c>
      <c r="F94" s="585">
        <v>7471.53</v>
      </c>
      <c r="G94" s="586">
        <v>7471.53</v>
      </c>
      <c r="H94" s="588"/>
      <c r="I94" s="581">
        <v>1</v>
      </c>
      <c r="J94" s="582">
        <v>1</v>
      </c>
      <c r="K94" s="583">
        <v>1</v>
      </c>
      <c r="L94" s="572"/>
      <c r="M94" s="587" t="s">
        <v>248</v>
      </c>
      <c r="N94" s="572"/>
      <c r="O94" s="587" t="s">
        <v>208</v>
      </c>
      <c r="P94" s="572"/>
      <c r="Q94" s="578">
        <f t="shared" si="2"/>
        <v>7471.53</v>
      </c>
      <c r="R94" s="579">
        <f t="shared" si="2"/>
        <v>7471.53</v>
      </c>
      <c r="S94" s="579">
        <f t="shared" si="2"/>
        <v>7471.53</v>
      </c>
      <c r="T94" s="580">
        <f t="shared" si="3"/>
        <v>22414.59</v>
      </c>
    </row>
    <row r="95" spans="1:20" x14ac:dyDescent="0.3">
      <c r="A95" s="581" t="s">
        <v>453</v>
      </c>
      <c r="B95" s="582" t="s">
        <v>370</v>
      </c>
      <c r="C95" s="583" t="s">
        <v>270</v>
      </c>
      <c r="D95" s="572"/>
      <c r="E95" s="584">
        <v>8581.43</v>
      </c>
      <c r="F95" s="585">
        <v>8581.43</v>
      </c>
      <c r="G95" s="586">
        <v>8581.43</v>
      </c>
      <c r="H95" s="588"/>
      <c r="I95" s="581">
        <v>1</v>
      </c>
      <c r="J95" s="582">
        <v>1</v>
      </c>
      <c r="K95" s="583">
        <v>1</v>
      </c>
      <c r="L95" s="572"/>
      <c r="M95" s="587" t="s">
        <v>248</v>
      </c>
      <c r="N95" s="572"/>
      <c r="O95" s="587" t="s">
        <v>208</v>
      </c>
      <c r="P95" s="572"/>
      <c r="Q95" s="578">
        <f t="shared" si="2"/>
        <v>8581.43</v>
      </c>
      <c r="R95" s="579">
        <f t="shared" si="2"/>
        <v>8581.43</v>
      </c>
      <c r="S95" s="579">
        <f t="shared" si="2"/>
        <v>8581.43</v>
      </c>
      <c r="T95" s="580">
        <f t="shared" si="3"/>
        <v>25744.29</v>
      </c>
    </row>
    <row r="96" spans="1:20" x14ac:dyDescent="0.3">
      <c r="A96" s="581" t="s">
        <v>453</v>
      </c>
      <c r="B96" s="582" t="s">
        <v>277</v>
      </c>
      <c r="C96" s="583" t="s">
        <v>270</v>
      </c>
      <c r="D96" s="572"/>
      <c r="E96" s="584">
        <v>8859</v>
      </c>
      <c r="F96" s="585">
        <v>8859</v>
      </c>
      <c r="G96" s="586">
        <v>8859</v>
      </c>
      <c r="H96" s="588"/>
      <c r="I96" s="581">
        <v>3</v>
      </c>
      <c r="J96" s="582">
        <v>2</v>
      </c>
      <c r="K96" s="583">
        <v>2</v>
      </c>
      <c r="L96" s="572"/>
      <c r="M96" s="587" t="s">
        <v>248</v>
      </c>
      <c r="N96" s="572"/>
      <c r="O96" s="587" t="s">
        <v>208</v>
      </c>
      <c r="P96" s="572"/>
      <c r="Q96" s="578">
        <f t="shared" si="2"/>
        <v>26577</v>
      </c>
      <c r="R96" s="579">
        <f t="shared" si="2"/>
        <v>17718</v>
      </c>
      <c r="S96" s="579">
        <f t="shared" si="2"/>
        <v>17718</v>
      </c>
      <c r="T96" s="580">
        <f t="shared" si="3"/>
        <v>62013</v>
      </c>
    </row>
    <row r="97" spans="1:20" x14ac:dyDescent="0.3">
      <c r="A97" s="581" t="s">
        <v>453</v>
      </c>
      <c r="B97" s="582" t="s">
        <v>278</v>
      </c>
      <c r="C97" s="583" t="s">
        <v>270</v>
      </c>
      <c r="D97" s="572"/>
      <c r="E97" s="584">
        <v>9136.41</v>
      </c>
      <c r="F97" s="585">
        <v>9136.41</v>
      </c>
      <c r="G97" s="586">
        <v>9136.41</v>
      </c>
      <c r="H97" s="588"/>
      <c r="I97" s="581">
        <v>1</v>
      </c>
      <c r="J97" s="582">
        <v>1</v>
      </c>
      <c r="K97" s="583">
        <v>1</v>
      </c>
      <c r="L97" s="572"/>
      <c r="M97" s="587" t="s">
        <v>248</v>
      </c>
      <c r="N97" s="572"/>
      <c r="O97" s="587" t="s">
        <v>208</v>
      </c>
      <c r="P97" s="572"/>
      <c r="Q97" s="578">
        <f t="shared" si="2"/>
        <v>9136.41</v>
      </c>
      <c r="R97" s="579">
        <f t="shared" si="2"/>
        <v>9136.41</v>
      </c>
      <c r="S97" s="579">
        <f t="shared" si="2"/>
        <v>9136.41</v>
      </c>
      <c r="T97" s="580">
        <f t="shared" si="3"/>
        <v>27409.23</v>
      </c>
    </row>
    <row r="98" spans="1:20" x14ac:dyDescent="0.3">
      <c r="A98" s="581" t="s">
        <v>453</v>
      </c>
      <c r="B98" s="582" t="s">
        <v>279</v>
      </c>
      <c r="C98" s="583" t="s">
        <v>270</v>
      </c>
      <c r="D98" s="572"/>
      <c r="E98" s="584">
        <v>9413.75</v>
      </c>
      <c r="F98" s="585">
        <v>9413.75</v>
      </c>
      <c r="G98" s="586">
        <v>9413.75</v>
      </c>
      <c r="H98" s="588"/>
      <c r="I98" s="581">
        <v>5</v>
      </c>
      <c r="J98" s="582">
        <v>5</v>
      </c>
      <c r="K98" s="583">
        <v>5</v>
      </c>
      <c r="L98" s="572"/>
      <c r="M98" s="587" t="s">
        <v>248</v>
      </c>
      <c r="N98" s="572"/>
      <c r="O98" s="587" t="s">
        <v>208</v>
      </c>
      <c r="P98" s="572"/>
      <c r="Q98" s="578">
        <f t="shared" si="2"/>
        <v>47068.75</v>
      </c>
      <c r="R98" s="579">
        <f t="shared" si="2"/>
        <v>47068.75</v>
      </c>
      <c r="S98" s="579">
        <f t="shared" si="2"/>
        <v>47068.75</v>
      </c>
      <c r="T98" s="580">
        <f t="shared" si="3"/>
        <v>141206.25</v>
      </c>
    </row>
    <row r="99" spans="1:20" x14ac:dyDescent="0.3">
      <c r="A99" s="581" t="s">
        <v>453</v>
      </c>
      <c r="B99" s="582" t="s">
        <v>280</v>
      </c>
      <c r="C99" s="583" t="s">
        <v>270</v>
      </c>
      <c r="D99" s="572"/>
      <c r="E99" s="584">
        <v>9691.23</v>
      </c>
      <c r="F99" s="585">
        <v>9691.23</v>
      </c>
      <c r="G99" s="586">
        <v>9691.23</v>
      </c>
      <c r="H99" s="588"/>
      <c r="I99" s="581">
        <v>4</v>
      </c>
      <c r="J99" s="582">
        <v>4</v>
      </c>
      <c r="K99" s="583">
        <v>4</v>
      </c>
      <c r="L99" s="572"/>
      <c r="M99" s="587" t="s">
        <v>248</v>
      </c>
      <c r="N99" s="572"/>
      <c r="O99" s="587" t="s">
        <v>208</v>
      </c>
      <c r="P99" s="572"/>
      <c r="Q99" s="578">
        <f t="shared" si="2"/>
        <v>38764.92</v>
      </c>
      <c r="R99" s="579">
        <f t="shared" si="2"/>
        <v>38764.92</v>
      </c>
      <c r="S99" s="579">
        <f t="shared" si="2"/>
        <v>38764.92</v>
      </c>
      <c r="T99" s="580">
        <f t="shared" si="3"/>
        <v>116294.76</v>
      </c>
    </row>
    <row r="100" spans="1:20" x14ac:dyDescent="0.3">
      <c r="A100" s="581" t="s">
        <v>453</v>
      </c>
      <c r="B100" s="582" t="s">
        <v>281</v>
      </c>
      <c r="C100" s="583" t="s">
        <v>270</v>
      </c>
      <c r="D100" s="572"/>
      <c r="E100" s="584">
        <v>9968.74</v>
      </c>
      <c r="F100" s="585">
        <v>9968.74</v>
      </c>
      <c r="G100" s="586">
        <v>9968.74</v>
      </c>
      <c r="H100" s="588"/>
      <c r="I100" s="581">
        <v>2</v>
      </c>
      <c r="J100" s="582">
        <v>2</v>
      </c>
      <c r="K100" s="583">
        <v>2</v>
      </c>
      <c r="L100" s="572"/>
      <c r="M100" s="587" t="s">
        <v>248</v>
      </c>
      <c r="N100" s="572"/>
      <c r="O100" s="587" t="s">
        <v>208</v>
      </c>
      <c r="P100" s="572"/>
      <c r="Q100" s="578">
        <f t="shared" si="2"/>
        <v>19937.48</v>
      </c>
      <c r="R100" s="579">
        <f t="shared" si="2"/>
        <v>19937.48</v>
      </c>
      <c r="S100" s="579">
        <f t="shared" si="2"/>
        <v>19937.48</v>
      </c>
      <c r="T100" s="580">
        <f t="shared" si="3"/>
        <v>59812.44</v>
      </c>
    </row>
    <row r="101" spans="1:20" x14ac:dyDescent="0.3">
      <c r="A101" s="581" t="s">
        <v>453</v>
      </c>
      <c r="B101" s="582" t="s">
        <v>371</v>
      </c>
      <c r="C101" s="583" t="s">
        <v>270</v>
      </c>
      <c r="D101" s="572"/>
      <c r="E101" s="584">
        <v>8581.43</v>
      </c>
      <c r="F101" s="585">
        <v>8581.43</v>
      </c>
      <c r="G101" s="586">
        <v>8581.43</v>
      </c>
      <c r="H101" s="588"/>
      <c r="I101" s="581">
        <v>2</v>
      </c>
      <c r="J101" s="582">
        <v>2</v>
      </c>
      <c r="K101" s="583">
        <v>2</v>
      </c>
      <c r="L101" s="572"/>
      <c r="M101" s="587" t="s">
        <v>248</v>
      </c>
      <c r="N101" s="572"/>
      <c r="O101" s="587" t="s">
        <v>208</v>
      </c>
      <c r="P101" s="572"/>
      <c r="Q101" s="578">
        <f t="shared" si="2"/>
        <v>17162.86</v>
      </c>
      <c r="R101" s="579">
        <f t="shared" si="2"/>
        <v>17162.86</v>
      </c>
      <c r="S101" s="579">
        <f t="shared" si="2"/>
        <v>17162.86</v>
      </c>
      <c r="T101" s="580">
        <f t="shared" si="3"/>
        <v>51488.58</v>
      </c>
    </row>
    <row r="102" spans="1:20" x14ac:dyDescent="0.3">
      <c r="A102" s="581" t="s">
        <v>453</v>
      </c>
      <c r="B102" s="582" t="s">
        <v>282</v>
      </c>
      <c r="C102" s="583" t="s">
        <v>270</v>
      </c>
      <c r="D102" s="572"/>
      <c r="E102" s="584">
        <v>8859</v>
      </c>
      <c r="F102" s="585">
        <v>8859</v>
      </c>
      <c r="G102" s="586">
        <v>8859</v>
      </c>
      <c r="H102" s="588"/>
      <c r="I102" s="581">
        <v>3</v>
      </c>
      <c r="J102" s="582">
        <v>3</v>
      </c>
      <c r="K102" s="583">
        <v>3</v>
      </c>
      <c r="L102" s="572"/>
      <c r="M102" s="587" t="s">
        <v>248</v>
      </c>
      <c r="N102" s="572"/>
      <c r="O102" s="587" t="s">
        <v>208</v>
      </c>
      <c r="P102" s="572"/>
      <c r="Q102" s="578">
        <f t="shared" si="2"/>
        <v>26577</v>
      </c>
      <c r="R102" s="579">
        <f t="shared" si="2"/>
        <v>26577</v>
      </c>
      <c r="S102" s="579">
        <f t="shared" si="2"/>
        <v>26577</v>
      </c>
      <c r="T102" s="580">
        <f t="shared" si="3"/>
        <v>79731</v>
      </c>
    </row>
    <row r="103" spans="1:20" x14ac:dyDescent="0.3">
      <c r="A103" s="581" t="s">
        <v>453</v>
      </c>
      <c r="B103" s="582" t="s">
        <v>283</v>
      </c>
      <c r="C103" s="583" t="s">
        <v>270</v>
      </c>
      <c r="D103" s="572"/>
      <c r="E103" s="584">
        <v>8581.43</v>
      </c>
      <c r="F103" s="585">
        <v>8581.43</v>
      </c>
      <c r="G103" s="586">
        <v>8581.43</v>
      </c>
      <c r="H103" s="588"/>
      <c r="I103" s="581">
        <v>19</v>
      </c>
      <c r="J103" s="582">
        <v>20</v>
      </c>
      <c r="K103" s="583">
        <v>23</v>
      </c>
      <c r="L103" s="572"/>
      <c r="M103" s="587" t="s">
        <v>248</v>
      </c>
      <c r="N103" s="572"/>
      <c r="O103" s="587" t="s">
        <v>208</v>
      </c>
      <c r="P103" s="572"/>
      <c r="Q103" s="578">
        <f t="shared" si="2"/>
        <v>163047.17000000001</v>
      </c>
      <c r="R103" s="579">
        <f t="shared" si="2"/>
        <v>171628.6</v>
      </c>
      <c r="S103" s="579">
        <f t="shared" si="2"/>
        <v>197372.89</v>
      </c>
      <c r="T103" s="580">
        <f t="shared" si="3"/>
        <v>532048.66</v>
      </c>
    </row>
    <row r="104" spans="1:20" x14ac:dyDescent="0.3">
      <c r="A104" s="581" t="s">
        <v>453</v>
      </c>
      <c r="B104" s="582" t="s">
        <v>284</v>
      </c>
      <c r="C104" s="583" t="s">
        <v>270</v>
      </c>
      <c r="D104" s="572"/>
      <c r="E104" s="584">
        <v>8859</v>
      </c>
      <c r="F104" s="585">
        <v>8859</v>
      </c>
      <c r="G104" s="586">
        <v>8859</v>
      </c>
      <c r="H104" s="572"/>
      <c r="I104" s="581">
        <v>28</v>
      </c>
      <c r="J104" s="582">
        <v>24</v>
      </c>
      <c r="K104" s="583">
        <v>21</v>
      </c>
      <c r="L104" s="572"/>
      <c r="M104" s="587" t="s">
        <v>248</v>
      </c>
      <c r="N104" s="572"/>
      <c r="O104" s="587" t="s">
        <v>208</v>
      </c>
      <c r="P104" s="572"/>
      <c r="Q104" s="578">
        <f t="shared" si="2"/>
        <v>248052</v>
      </c>
      <c r="R104" s="579">
        <f t="shared" si="2"/>
        <v>212616</v>
      </c>
      <c r="S104" s="579">
        <f t="shared" si="2"/>
        <v>186039</v>
      </c>
      <c r="T104" s="580">
        <f t="shared" si="3"/>
        <v>646707</v>
      </c>
    </row>
    <row r="105" spans="1:20" x14ac:dyDescent="0.3">
      <c r="A105" s="581" t="s">
        <v>453</v>
      </c>
      <c r="B105" s="582" t="s">
        <v>285</v>
      </c>
      <c r="C105" s="583" t="s">
        <v>270</v>
      </c>
      <c r="D105" s="572"/>
      <c r="E105" s="584">
        <v>8859</v>
      </c>
      <c r="F105" s="585">
        <v>8859</v>
      </c>
      <c r="G105" s="586">
        <v>8859</v>
      </c>
      <c r="H105" s="588"/>
      <c r="I105" s="581">
        <v>1</v>
      </c>
      <c r="J105" s="582">
        <v>1</v>
      </c>
      <c r="K105" s="583">
        <v>1</v>
      </c>
      <c r="L105" s="572"/>
      <c r="M105" s="587" t="s">
        <v>248</v>
      </c>
      <c r="N105" s="572"/>
      <c r="O105" s="587" t="s">
        <v>208</v>
      </c>
      <c r="P105" s="572"/>
      <c r="Q105" s="578">
        <f t="shared" si="2"/>
        <v>8859</v>
      </c>
      <c r="R105" s="579">
        <f t="shared" si="2"/>
        <v>8859</v>
      </c>
      <c r="S105" s="579">
        <f t="shared" si="2"/>
        <v>8859</v>
      </c>
      <c r="T105" s="580">
        <f t="shared" si="3"/>
        <v>26577</v>
      </c>
    </row>
    <row r="106" spans="1:20" x14ac:dyDescent="0.3">
      <c r="A106" s="581" t="s">
        <v>453</v>
      </c>
      <c r="B106" s="582" t="s">
        <v>286</v>
      </c>
      <c r="C106" s="583" t="s">
        <v>270</v>
      </c>
      <c r="D106" s="572"/>
      <c r="E106" s="584">
        <v>8581.43</v>
      </c>
      <c r="F106" s="585">
        <v>8581.43</v>
      </c>
      <c r="G106" s="586">
        <v>8581.43</v>
      </c>
      <c r="H106" s="588"/>
      <c r="I106" s="581">
        <v>11</v>
      </c>
      <c r="J106" s="582">
        <v>10</v>
      </c>
      <c r="K106" s="583">
        <v>10</v>
      </c>
      <c r="L106" s="572"/>
      <c r="M106" s="587" t="s">
        <v>248</v>
      </c>
      <c r="N106" s="572"/>
      <c r="O106" s="587" t="s">
        <v>208</v>
      </c>
      <c r="P106" s="572"/>
      <c r="Q106" s="578">
        <f t="shared" si="2"/>
        <v>94395.73000000001</v>
      </c>
      <c r="R106" s="579">
        <f t="shared" si="2"/>
        <v>85814.3</v>
      </c>
      <c r="S106" s="579">
        <f t="shared" si="2"/>
        <v>85814.3</v>
      </c>
      <c r="T106" s="580">
        <f t="shared" si="3"/>
        <v>266024.33</v>
      </c>
    </row>
    <row r="107" spans="1:20" x14ac:dyDescent="0.3">
      <c r="A107" s="581" t="s">
        <v>453</v>
      </c>
      <c r="B107" s="582" t="s">
        <v>287</v>
      </c>
      <c r="C107" s="583" t="s">
        <v>270</v>
      </c>
      <c r="D107" s="572"/>
      <c r="E107" s="584">
        <v>8859</v>
      </c>
      <c r="F107" s="585">
        <v>8859</v>
      </c>
      <c r="G107" s="586">
        <v>8859</v>
      </c>
      <c r="H107" s="588"/>
      <c r="I107" s="581">
        <v>7</v>
      </c>
      <c r="J107" s="582">
        <v>6</v>
      </c>
      <c r="K107" s="583">
        <v>5</v>
      </c>
      <c r="L107" s="572"/>
      <c r="M107" s="587" t="s">
        <v>248</v>
      </c>
      <c r="N107" s="572"/>
      <c r="O107" s="587" t="s">
        <v>208</v>
      </c>
      <c r="P107" s="572"/>
      <c r="Q107" s="578">
        <f t="shared" si="2"/>
        <v>62013</v>
      </c>
      <c r="R107" s="579">
        <f t="shared" si="2"/>
        <v>53154</v>
      </c>
      <c r="S107" s="579">
        <f t="shared" si="2"/>
        <v>44295</v>
      </c>
      <c r="T107" s="580">
        <f t="shared" si="3"/>
        <v>159462</v>
      </c>
    </row>
    <row r="108" spans="1:20" x14ac:dyDescent="0.3">
      <c r="A108" s="581" t="s">
        <v>453</v>
      </c>
      <c r="B108" s="582" t="s">
        <v>435</v>
      </c>
      <c r="C108" s="583" t="s">
        <v>270</v>
      </c>
      <c r="D108" s="572"/>
      <c r="E108" s="584">
        <v>9968.74</v>
      </c>
      <c r="F108" s="585">
        <v>9968.74</v>
      </c>
      <c r="G108" s="586">
        <v>9968.74</v>
      </c>
      <c r="H108" s="588"/>
      <c r="I108" s="581">
        <v>3</v>
      </c>
      <c r="J108" s="582">
        <v>2</v>
      </c>
      <c r="K108" s="583">
        <v>1</v>
      </c>
      <c r="L108" s="572"/>
      <c r="M108" s="587" t="s">
        <v>248</v>
      </c>
      <c r="N108" s="572"/>
      <c r="O108" s="587" t="s">
        <v>208</v>
      </c>
      <c r="P108" s="572"/>
      <c r="Q108" s="578">
        <f t="shared" si="2"/>
        <v>29906.22</v>
      </c>
      <c r="R108" s="579">
        <f t="shared" si="2"/>
        <v>19937.48</v>
      </c>
      <c r="S108" s="579">
        <f t="shared" si="2"/>
        <v>9968.74</v>
      </c>
      <c r="T108" s="580">
        <f t="shared" si="3"/>
        <v>59812.439999999995</v>
      </c>
    </row>
    <row r="109" spans="1:20" x14ac:dyDescent="0.3">
      <c r="A109" s="581" t="s">
        <v>453</v>
      </c>
      <c r="B109" s="582" t="s">
        <v>372</v>
      </c>
      <c r="C109" s="583" t="s">
        <v>270</v>
      </c>
      <c r="D109" s="572"/>
      <c r="E109" s="584">
        <v>10246.200000000001</v>
      </c>
      <c r="F109" s="585">
        <v>10246.200000000001</v>
      </c>
      <c r="G109" s="586">
        <v>10246.200000000001</v>
      </c>
      <c r="H109" s="588"/>
      <c r="I109" s="581">
        <v>1</v>
      </c>
      <c r="J109" s="582">
        <v>1</v>
      </c>
      <c r="K109" s="583">
        <v>1</v>
      </c>
      <c r="L109" s="572"/>
      <c r="M109" s="587" t="s">
        <v>248</v>
      </c>
      <c r="N109" s="572"/>
      <c r="O109" s="587" t="s">
        <v>208</v>
      </c>
      <c r="P109" s="572"/>
      <c r="Q109" s="578">
        <f t="shared" si="2"/>
        <v>10246.200000000001</v>
      </c>
      <c r="R109" s="579">
        <f t="shared" si="2"/>
        <v>10246.200000000001</v>
      </c>
      <c r="S109" s="579">
        <f t="shared" si="2"/>
        <v>10246.200000000001</v>
      </c>
      <c r="T109" s="580">
        <f t="shared" si="3"/>
        <v>30738.600000000002</v>
      </c>
    </row>
    <row r="110" spans="1:20" x14ac:dyDescent="0.3">
      <c r="A110" s="581" t="s">
        <v>453</v>
      </c>
      <c r="B110" s="582" t="s">
        <v>289</v>
      </c>
      <c r="C110" s="583" t="s">
        <v>270</v>
      </c>
      <c r="D110" s="572"/>
      <c r="E110" s="584">
        <v>10246.200000000001</v>
      </c>
      <c r="F110" s="585">
        <v>10246.200000000001</v>
      </c>
      <c r="G110" s="586">
        <v>10246.200000000001</v>
      </c>
      <c r="H110" s="588"/>
      <c r="I110" s="581">
        <v>3</v>
      </c>
      <c r="J110" s="582">
        <v>3</v>
      </c>
      <c r="K110" s="583">
        <v>3</v>
      </c>
      <c r="L110" s="572"/>
      <c r="M110" s="587" t="s">
        <v>248</v>
      </c>
      <c r="N110" s="572"/>
      <c r="O110" s="587" t="s">
        <v>208</v>
      </c>
      <c r="P110" s="572"/>
      <c r="Q110" s="578">
        <f t="shared" si="2"/>
        <v>30738.600000000002</v>
      </c>
      <c r="R110" s="579">
        <f t="shared" si="2"/>
        <v>30738.600000000002</v>
      </c>
      <c r="S110" s="579">
        <f t="shared" si="2"/>
        <v>30738.600000000002</v>
      </c>
      <c r="T110" s="580">
        <f t="shared" si="3"/>
        <v>92215.8</v>
      </c>
    </row>
    <row r="111" spans="1:20" x14ac:dyDescent="0.3">
      <c r="A111" s="581" t="s">
        <v>453</v>
      </c>
      <c r="B111" s="582" t="s">
        <v>373</v>
      </c>
      <c r="C111" s="583" t="s">
        <v>270</v>
      </c>
      <c r="D111" s="572"/>
      <c r="E111" s="584">
        <v>9691.23</v>
      </c>
      <c r="F111" s="585">
        <v>9691.23</v>
      </c>
      <c r="G111" s="586">
        <v>9691.23</v>
      </c>
      <c r="H111" s="588"/>
      <c r="I111" s="581">
        <v>3</v>
      </c>
      <c r="J111" s="582">
        <v>2</v>
      </c>
      <c r="K111" s="583">
        <v>2</v>
      </c>
      <c r="L111" s="572"/>
      <c r="M111" s="587" t="s">
        <v>248</v>
      </c>
      <c r="N111" s="572"/>
      <c r="O111" s="587" t="s">
        <v>208</v>
      </c>
      <c r="P111" s="572"/>
      <c r="Q111" s="578">
        <f t="shared" si="2"/>
        <v>29073.69</v>
      </c>
      <c r="R111" s="579">
        <f t="shared" si="2"/>
        <v>19382.46</v>
      </c>
      <c r="S111" s="579">
        <f t="shared" si="2"/>
        <v>19382.46</v>
      </c>
      <c r="T111" s="580">
        <f t="shared" si="3"/>
        <v>67838.609999999986</v>
      </c>
    </row>
    <row r="112" spans="1:20" x14ac:dyDescent="0.3">
      <c r="A112" s="581" t="s">
        <v>453</v>
      </c>
      <c r="B112" s="582" t="s">
        <v>290</v>
      </c>
      <c r="C112" s="583" t="s">
        <v>270</v>
      </c>
      <c r="D112" s="572"/>
      <c r="E112" s="584">
        <v>9968.74</v>
      </c>
      <c r="F112" s="585">
        <v>0</v>
      </c>
      <c r="G112" s="586">
        <v>0</v>
      </c>
      <c r="H112" s="588"/>
      <c r="I112" s="581">
        <v>1</v>
      </c>
      <c r="J112" s="582">
        <v>0</v>
      </c>
      <c r="K112" s="583">
        <v>0</v>
      </c>
      <c r="L112" s="572"/>
      <c r="M112" s="587" t="s">
        <v>248</v>
      </c>
      <c r="N112" s="572"/>
      <c r="O112" s="587" t="s">
        <v>208</v>
      </c>
      <c r="P112" s="572"/>
      <c r="Q112" s="578">
        <f t="shared" si="2"/>
        <v>9968.74</v>
      </c>
      <c r="R112" s="579">
        <f t="shared" si="2"/>
        <v>0</v>
      </c>
      <c r="S112" s="579">
        <f t="shared" si="2"/>
        <v>0</v>
      </c>
      <c r="T112" s="580">
        <f t="shared" si="3"/>
        <v>9968.74</v>
      </c>
    </row>
    <row r="113" spans="1:20" x14ac:dyDescent="0.3">
      <c r="A113" s="581" t="s">
        <v>453</v>
      </c>
      <c r="B113" s="582" t="s">
        <v>291</v>
      </c>
      <c r="C113" s="583" t="s">
        <v>270</v>
      </c>
      <c r="D113" s="572"/>
      <c r="E113" s="584">
        <v>9691.23</v>
      </c>
      <c r="F113" s="585">
        <v>9691.23</v>
      </c>
      <c r="G113" s="586">
        <v>9691.23</v>
      </c>
      <c r="H113" s="588"/>
      <c r="I113" s="581">
        <v>2</v>
      </c>
      <c r="J113" s="582">
        <v>2</v>
      </c>
      <c r="K113" s="583">
        <v>2</v>
      </c>
      <c r="L113" s="572"/>
      <c r="M113" s="587" t="s">
        <v>248</v>
      </c>
      <c r="N113" s="572"/>
      <c r="O113" s="587" t="s">
        <v>208</v>
      </c>
      <c r="P113" s="572"/>
      <c r="Q113" s="578">
        <f t="shared" si="2"/>
        <v>19382.46</v>
      </c>
      <c r="R113" s="579">
        <f t="shared" si="2"/>
        <v>19382.46</v>
      </c>
      <c r="S113" s="579">
        <f t="shared" si="2"/>
        <v>19382.46</v>
      </c>
      <c r="T113" s="580">
        <f t="shared" si="3"/>
        <v>58147.38</v>
      </c>
    </row>
    <row r="114" spans="1:20" x14ac:dyDescent="0.3">
      <c r="A114" s="581" t="s">
        <v>453</v>
      </c>
      <c r="B114" s="582" t="s">
        <v>374</v>
      </c>
      <c r="C114" s="583" t="s">
        <v>270</v>
      </c>
      <c r="D114" s="572"/>
      <c r="E114" s="584">
        <v>9968.74</v>
      </c>
      <c r="F114" s="585">
        <v>0</v>
      </c>
      <c r="G114" s="586">
        <v>0</v>
      </c>
      <c r="H114" s="588"/>
      <c r="I114" s="581">
        <v>1</v>
      </c>
      <c r="J114" s="582">
        <v>0</v>
      </c>
      <c r="K114" s="583">
        <v>0</v>
      </c>
      <c r="L114" s="572"/>
      <c r="M114" s="587" t="s">
        <v>248</v>
      </c>
      <c r="N114" s="572"/>
      <c r="O114" s="587" t="s">
        <v>208</v>
      </c>
      <c r="P114" s="572"/>
      <c r="Q114" s="578">
        <f t="shared" si="2"/>
        <v>9968.74</v>
      </c>
      <c r="R114" s="579">
        <f t="shared" si="2"/>
        <v>0</v>
      </c>
      <c r="S114" s="579">
        <f t="shared" si="2"/>
        <v>0</v>
      </c>
      <c r="T114" s="580">
        <f t="shared" si="3"/>
        <v>9968.74</v>
      </c>
    </row>
    <row r="115" spans="1:20" x14ac:dyDescent="0.3">
      <c r="A115" s="581" t="s">
        <v>453</v>
      </c>
      <c r="B115" s="582" t="s">
        <v>292</v>
      </c>
      <c r="C115" s="583" t="s">
        <v>270</v>
      </c>
      <c r="D115" s="572"/>
      <c r="E115" s="584">
        <v>9691.23</v>
      </c>
      <c r="F115" s="585">
        <v>9691.23</v>
      </c>
      <c r="G115" s="586">
        <v>9691.23</v>
      </c>
      <c r="H115" s="588"/>
      <c r="I115" s="581">
        <v>24</v>
      </c>
      <c r="J115" s="582">
        <v>28</v>
      </c>
      <c r="K115" s="583">
        <v>28</v>
      </c>
      <c r="L115" s="572"/>
      <c r="M115" s="587" t="s">
        <v>248</v>
      </c>
      <c r="N115" s="572"/>
      <c r="O115" s="587" t="s">
        <v>208</v>
      </c>
      <c r="P115" s="572"/>
      <c r="Q115" s="578">
        <f t="shared" si="2"/>
        <v>232589.52</v>
      </c>
      <c r="R115" s="579">
        <f t="shared" si="2"/>
        <v>271354.44</v>
      </c>
      <c r="S115" s="579">
        <f t="shared" si="2"/>
        <v>271354.44</v>
      </c>
      <c r="T115" s="580">
        <f t="shared" si="3"/>
        <v>775298.39999999991</v>
      </c>
    </row>
    <row r="116" spans="1:20" x14ac:dyDescent="0.3">
      <c r="A116" s="581" t="s">
        <v>453</v>
      </c>
      <c r="B116" s="582" t="s">
        <v>293</v>
      </c>
      <c r="C116" s="583" t="s">
        <v>270</v>
      </c>
      <c r="D116" s="572"/>
      <c r="E116" s="584">
        <v>9968.74</v>
      </c>
      <c r="F116" s="585">
        <v>9968.74</v>
      </c>
      <c r="G116" s="586">
        <v>9968.74</v>
      </c>
      <c r="H116" s="588"/>
      <c r="I116" s="581">
        <v>13</v>
      </c>
      <c r="J116" s="582">
        <v>13</v>
      </c>
      <c r="K116" s="583">
        <v>13</v>
      </c>
      <c r="L116" s="572"/>
      <c r="M116" s="587" t="s">
        <v>248</v>
      </c>
      <c r="N116" s="572"/>
      <c r="O116" s="587" t="s">
        <v>208</v>
      </c>
      <c r="P116" s="572"/>
      <c r="Q116" s="578">
        <f t="shared" si="2"/>
        <v>129593.62</v>
      </c>
      <c r="R116" s="579">
        <f t="shared" si="2"/>
        <v>129593.62</v>
      </c>
      <c r="S116" s="579">
        <f t="shared" si="2"/>
        <v>129593.62</v>
      </c>
      <c r="T116" s="580">
        <f t="shared" si="3"/>
        <v>388780.86</v>
      </c>
    </row>
    <row r="117" spans="1:20" x14ac:dyDescent="0.3">
      <c r="A117" s="581" t="s">
        <v>453</v>
      </c>
      <c r="B117" s="582" t="s">
        <v>375</v>
      </c>
      <c r="C117" s="583" t="s">
        <v>270</v>
      </c>
      <c r="D117" s="572"/>
      <c r="E117" s="584">
        <v>9136.41</v>
      </c>
      <c r="F117" s="585">
        <v>9136.41</v>
      </c>
      <c r="G117" s="586">
        <v>9136.41</v>
      </c>
      <c r="H117" s="588"/>
      <c r="I117" s="581">
        <v>1</v>
      </c>
      <c r="J117" s="582">
        <v>1</v>
      </c>
      <c r="K117" s="583">
        <v>2</v>
      </c>
      <c r="L117" s="572"/>
      <c r="M117" s="587" t="s">
        <v>248</v>
      </c>
      <c r="N117" s="572"/>
      <c r="O117" s="587" t="s">
        <v>208</v>
      </c>
      <c r="P117" s="572"/>
      <c r="Q117" s="578">
        <f t="shared" si="2"/>
        <v>9136.41</v>
      </c>
      <c r="R117" s="579">
        <f t="shared" si="2"/>
        <v>9136.41</v>
      </c>
      <c r="S117" s="579">
        <f t="shared" si="2"/>
        <v>18272.82</v>
      </c>
      <c r="T117" s="580">
        <f t="shared" si="3"/>
        <v>36545.64</v>
      </c>
    </row>
    <row r="118" spans="1:20" x14ac:dyDescent="0.3">
      <c r="A118" s="581" t="s">
        <v>453</v>
      </c>
      <c r="B118" s="582" t="s">
        <v>294</v>
      </c>
      <c r="C118" s="583" t="s">
        <v>270</v>
      </c>
      <c r="D118" s="572"/>
      <c r="E118" s="584">
        <v>9413.75</v>
      </c>
      <c r="F118" s="585">
        <v>9413.75</v>
      </c>
      <c r="G118" s="586">
        <v>9413.75</v>
      </c>
      <c r="H118" s="588"/>
      <c r="I118" s="581">
        <v>2</v>
      </c>
      <c r="J118" s="582">
        <v>2</v>
      </c>
      <c r="K118" s="583">
        <v>2</v>
      </c>
      <c r="L118" s="572"/>
      <c r="M118" s="587" t="s">
        <v>248</v>
      </c>
      <c r="N118" s="572"/>
      <c r="O118" s="587" t="s">
        <v>208</v>
      </c>
      <c r="P118" s="572"/>
      <c r="Q118" s="578">
        <f t="shared" si="2"/>
        <v>18827.5</v>
      </c>
      <c r="R118" s="579">
        <f t="shared" si="2"/>
        <v>18827.5</v>
      </c>
      <c r="S118" s="579">
        <f t="shared" si="2"/>
        <v>18827.5</v>
      </c>
      <c r="T118" s="580">
        <f t="shared" si="3"/>
        <v>56482.5</v>
      </c>
    </row>
    <row r="119" spans="1:20" x14ac:dyDescent="0.3">
      <c r="A119" s="581" t="s">
        <v>453</v>
      </c>
      <c r="B119" s="582" t="s">
        <v>295</v>
      </c>
      <c r="C119" s="583" t="s">
        <v>270</v>
      </c>
      <c r="D119" s="572"/>
      <c r="E119" s="584">
        <v>9136.41</v>
      </c>
      <c r="F119" s="585">
        <v>9136.41</v>
      </c>
      <c r="G119" s="586">
        <v>9136.41</v>
      </c>
      <c r="H119" s="588"/>
      <c r="I119" s="581">
        <v>27</v>
      </c>
      <c r="J119" s="582">
        <v>27</v>
      </c>
      <c r="K119" s="583">
        <v>27</v>
      </c>
      <c r="L119" s="572"/>
      <c r="M119" s="587" t="s">
        <v>248</v>
      </c>
      <c r="N119" s="572"/>
      <c r="O119" s="587" t="s">
        <v>208</v>
      </c>
      <c r="P119" s="572"/>
      <c r="Q119" s="578">
        <f t="shared" si="2"/>
        <v>246683.07</v>
      </c>
      <c r="R119" s="579">
        <f t="shared" si="2"/>
        <v>246683.07</v>
      </c>
      <c r="S119" s="579">
        <f t="shared" si="2"/>
        <v>246683.07</v>
      </c>
      <c r="T119" s="580">
        <f t="shared" si="3"/>
        <v>740049.21</v>
      </c>
    </row>
    <row r="120" spans="1:20" x14ac:dyDescent="0.3">
      <c r="A120" s="581" t="s">
        <v>453</v>
      </c>
      <c r="B120" s="582" t="s">
        <v>296</v>
      </c>
      <c r="C120" s="583" t="s">
        <v>270</v>
      </c>
      <c r="D120" s="572"/>
      <c r="E120" s="584">
        <v>9413.75</v>
      </c>
      <c r="F120" s="585">
        <v>9413.75</v>
      </c>
      <c r="G120" s="586">
        <v>9413.75</v>
      </c>
      <c r="H120" s="588"/>
      <c r="I120" s="581">
        <v>33</v>
      </c>
      <c r="J120" s="582">
        <v>28</v>
      </c>
      <c r="K120" s="583">
        <v>28</v>
      </c>
      <c r="L120" s="572"/>
      <c r="M120" s="587" t="s">
        <v>248</v>
      </c>
      <c r="N120" s="572"/>
      <c r="O120" s="587" t="s">
        <v>208</v>
      </c>
      <c r="P120" s="572"/>
      <c r="Q120" s="578">
        <f t="shared" si="2"/>
        <v>310653.75</v>
      </c>
      <c r="R120" s="579">
        <f t="shared" si="2"/>
        <v>263585</v>
      </c>
      <c r="S120" s="579">
        <f t="shared" si="2"/>
        <v>263585</v>
      </c>
      <c r="T120" s="580">
        <f t="shared" si="3"/>
        <v>837823.75</v>
      </c>
    </row>
    <row r="121" spans="1:20" x14ac:dyDescent="0.3">
      <c r="A121" s="581" t="s">
        <v>453</v>
      </c>
      <c r="B121" s="582" t="s">
        <v>376</v>
      </c>
      <c r="C121" s="583" t="s">
        <v>270</v>
      </c>
      <c r="D121" s="572"/>
      <c r="E121" s="584">
        <v>10246.200000000001</v>
      </c>
      <c r="F121" s="585">
        <v>10246.200000000001</v>
      </c>
      <c r="G121" s="586">
        <v>10246.200000000001</v>
      </c>
      <c r="H121" s="588"/>
      <c r="I121" s="581">
        <v>1</v>
      </c>
      <c r="J121" s="582">
        <v>2</v>
      </c>
      <c r="K121" s="583">
        <v>2</v>
      </c>
      <c r="L121" s="572"/>
      <c r="M121" s="587" t="s">
        <v>248</v>
      </c>
      <c r="N121" s="572"/>
      <c r="O121" s="587" t="s">
        <v>208</v>
      </c>
      <c r="P121" s="572"/>
      <c r="Q121" s="578">
        <f t="shared" si="2"/>
        <v>10246.200000000001</v>
      </c>
      <c r="R121" s="579">
        <f t="shared" si="2"/>
        <v>20492.400000000001</v>
      </c>
      <c r="S121" s="579">
        <f t="shared" si="2"/>
        <v>20492.400000000001</v>
      </c>
      <c r="T121" s="580">
        <f t="shared" si="3"/>
        <v>51231</v>
      </c>
    </row>
    <row r="122" spans="1:20" x14ac:dyDescent="0.3">
      <c r="A122" s="581" t="s">
        <v>453</v>
      </c>
      <c r="B122" s="582" t="s">
        <v>436</v>
      </c>
      <c r="C122" s="583" t="s">
        <v>270</v>
      </c>
      <c r="D122" s="572"/>
      <c r="E122" s="584">
        <v>10246.200000000001</v>
      </c>
      <c r="F122" s="585">
        <v>10246.200000000001</v>
      </c>
      <c r="G122" s="586">
        <v>10246.200000000001</v>
      </c>
      <c r="H122" s="588"/>
      <c r="I122" s="581">
        <v>1</v>
      </c>
      <c r="J122" s="582">
        <v>2</v>
      </c>
      <c r="K122" s="583">
        <v>2</v>
      </c>
      <c r="L122" s="572"/>
      <c r="M122" s="587" t="s">
        <v>248</v>
      </c>
      <c r="N122" s="572"/>
      <c r="O122" s="587" t="s">
        <v>208</v>
      </c>
      <c r="P122" s="572"/>
      <c r="Q122" s="578">
        <f t="shared" si="2"/>
        <v>10246.200000000001</v>
      </c>
      <c r="R122" s="579">
        <f t="shared" si="2"/>
        <v>20492.400000000001</v>
      </c>
      <c r="S122" s="579">
        <f t="shared" si="2"/>
        <v>20492.400000000001</v>
      </c>
      <c r="T122" s="580">
        <f t="shared" si="3"/>
        <v>51231</v>
      </c>
    </row>
    <row r="123" spans="1:20" x14ac:dyDescent="0.3">
      <c r="A123" s="581" t="s">
        <v>453</v>
      </c>
      <c r="B123" s="582" t="s">
        <v>297</v>
      </c>
      <c r="C123" s="583" t="s">
        <v>270</v>
      </c>
      <c r="D123" s="572"/>
      <c r="E123" s="584">
        <v>10246.200000000001</v>
      </c>
      <c r="F123" s="585">
        <v>10246.200000000001</v>
      </c>
      <c r="G123" s="586">
        <v>10246.200000000001</v>
      </c>
      <c r="H123" s="588"/>
      <c r="I123" s="581">
        <v>34</v>
      </c>
      <c r="J123" s="582">
        <v>34</v>
      </c>
      <c r="K123" s="583">
        <v>35</v>
      </c>
      <c r="L123" s="572"/>
      <c r="M123" s="587" t="s">
        <v>248</v>
      </c>
      <c r="N123" s="572"/>
      <c r="O123" s="587" t="s">
        <v>208</v>
      </c>
      <c r="P123" s="572"/>
      <c r="Q123" s="578">
        <f t="shared" si="2"/>
        <v>348370.80000000005</v>
      </c>
      <c r="R123" s="579">
        <f t="shared" si="2"/>
        <v>348370.80000000005</v>
      </c>
      <c r="S123" s="579">
        <f t="shared" si="2"/>
        <v>358617</v>
      </c>
      <c r="T123" s="580">
        <f t="shared" si="3"/>
        <v>1055358.6000000001</v>
      </c>
    </row>
    <row r="124" spans="1:20" x14ac:dyDescent="0.3">
      <c r="A124" s="581" t="s">
        <v>453</v>
      </c>
      <c r="B124" s="582" t="s">
        <v>377</v>
      </c>
      <c r="C124" s="583" t="s">
        <v>270</v>
      </c>
      <c r="D124" s="572"/>
      <c r="E124" s="584">
        <v>9413.75</v>
      </c>
      <c r="F124" s="585">
        <v>9413.75</v>
      </c>
      <c r="G124" s="586">
        <v>0</v>
      </c>
      <c r="H124" s="588"/>
      <c r="I124" s="581">
        <v>2</v>
      </c>
      <c r="J124" s="582">
        <v>1</v>
      </c>
      <c r="K124" s="583">
        <v>0</v>
      </c>
      <c r="L124" s="572"/>
      <c r="M124" s="587" t="s">
        <v>248</v>
      </c>
      <c r="N124" s="572"/>
      <c r="O124" s="587" t="s">
        <v>208</v>
      </c>
      <c r="P124" s="572"/>
      <c r="Q124" s="578">
        <f t="shared" si="2"/>
        <v>18827.5</v>
      </c>
      <c r="R124" s="579">
        <f t="shared" si="2"/>
        <v>9413.75</v>
      </c>
      <c r="S124" s="579">
        <f t="shared" si="2"/>
        <v>0</v>
      </c>
      <c r="T124" s="580">
        <f t="shared" si="3"/>
        <v>28241.25</v>
      </c>
    </row>
    <row r="125" spans="1:20" x14ac:dyDescent="0.3">
      <c r="A125" s="581" t="s">
        <v>453</v>
      </c>
      <c r="B125" s="582" t="s">
        <v>298</v>
      </c>
      <c r="C125" s="583" t="s">
        <v>270</v>
      </c>
      <c r="D125" s="572"/>
      <c r="E125" s="584">
        <v>10246.200000000001</v>
      </c>
      <c r="F125" s="585">
        <v>10246.200000000001</v>
      </c>
      <c r="G125" s="586">
        <v>10246.200000000001</v>
      </c>
      <c r="H125" s="588"/>
      <c r="I125" s="581">
        <v>1</v>
      </c>
      <c r="J125" s="582">
        <v>1</v>
      </c>
      <c r="K125" s="583">
        <v>1</v>
      </c>
      <c r="L125" s="572"/>
      <c r="M125" s="587" t="s">
        <v>248</v>
      </c>
      <c r="N125" s="572"/>
      <c r="O125" s="587" t="s">
        <v>208</v>
      </c>
      <c r="P125" s="572"/>
      <c r="Q125" s="578">
        <f t="shared" si="2"/>
        <v>10246.200000000001</v>
      </c>
      <c r="R125" s="579">
        <f t="shared" si="2"/>
        <v>10246.200000000001</v>
      </c>
      <c r="S125" s="579">
        <f t="shared" si="2"/>
        <v>10246.200000000001</v>
      </c>
      <c r="T125" s="580">
        <f t="shared" si="3"/>
        <v>30738.600000000002</v>
      </c>
    </row>
    <row r="126" spans="1:20" x14ac:dyDescent="0.3">
      <c r="A126" s="581" t="s">
        <v>453</v>
      </c>
      <c r="B126" s="582" t="s">
        <v>299</v>
      </c>
      <c r="C126" s="583" t="s">
        <v>270</v>
      </c>
      <c r="D126" s="572"/>
      <c r="E126" s="584">
        <v>10523.53</v>
      </c>
      <c r="F126" s="585">
        <v>10523.53</v>
      </c>
      <c r="G126" s="586">
        <v>10523.53</v>
      </c>
      <c r="H126" s="588"/>
      <c r="I126" s="581">
        <v>18</v>
      </c>
      <c r="J126" s="582">
        <v>16</v>
      </c>
      <c r="K126" s="583">
        <v>13</v>
      </c>
      <c r="L126" s="572"/>
      <c r="M126" s="587" t="s">
        <v>248</v>
      </c>
      <c r="N126" s="572"/>
      <c r="O126" s="587" t="s">
        <v>208</v>
      </c>
      <c r="P126" s="572"/>
      <c r="Q126" s="578">
        <f t="shared" si="2"/>
        <v>189423.54</v>
      </c>
      <c r="R126" s="579">
        <f t="shared" si="2"/>
        <v>168376.48</v>
      </c>
      <c r="S126" s="579">
        <f t="shared" si="2"/>
        <v>136805.89000000001</v>
      </c>
      <c r="T126" s="580">
        <f t="shared" si="3"/>
        <v>494605.91000000003</v>
      </c>
    </row>
    <row r="127" spans="1:20" x14ac:dyDescent="0.3">
      <c r="A127" s="581" t="s">
        <v>453</v>
      </c>
      <c r="B127" s="582" t="s">
        <v>300</v>
      </c>
      <c r="C127" s="583" t="s">
        <v>270</v>
      </c>
      <c r="D127" s="572"/>
      <c r="E127" s="584">
        <v>10801.07</v>
      </c>
      <c r="F127" s="585">
        <v>10801.07</v>
      </c>
      <c r="G127" s="586">
        <v>10801.07</v>
      </c>
      <c r="H127" s="588"/>
      <c r="I127" s="581">
        <v>16</v>
      </c>
      <c r="J127" s="582">
        <v>17</v>
      </c>
      <c r="K127" s="583">
        <v>19</v>
      </c>
      <c r="L127" s="572"/>
      <c r="M127" s="587" t="s">
        <v>248</v>
      </c>
      <c r="N127" s="572"/>
      <c r="O127" s="587" t="s">
        <v>208</v>
      </c>
      <c r="P127" s="572"/>
      <c r="Q127" s="578">
        <f t="shared" si="2"/>
        <v>172817.12</v>
      </c>
      <c r="R127" s="579">
        <f t="shared" si="2"/>
        <v>183618.19</v>
      </c>
      <c r="S127" s="579">
        <f t="shared" si="2"/>
        <v>205220.33</v>
      </c>
      <c r="T127" s="580">
        <f t="shared" si="3"/>
        <v>561655.64</v>
      </c>
    </row>
    <row r="128" spans="1:20" x14ac:dyDescent="0.3">
      <c r="A128" s="581" t="s">
        <v>453</v>
      </c>
      <c r="B128" s="582" t="s">
        <v>378</v>
      </c>
      <c r="C128" s="583" t="s">
        <v>270</v>
      </c>
      <c r="D128" s="572"/>
      <c r="E128" s="584">
        <v>9691.23</v>
      </c>
      <c r="F128" s="585">
        <v>9691.23</v>
      </c>
      <c r="G128" s="586">
        <v>9691.23</v>
      </c>
      <c r="H128" s="588"/>
      <c r="I128" s="581">
        <v>1</v>
      </c>
      <c r="J128" s="582">
        <v>1</v>
      </c>
      <c r="K128" s="583">
        <v>1</v>
      </c>
      <c r="L128" s="572"/>
      <c r="M128" s="587" t="s">
        <v>248</v>
      </c>
      <c r="N128" s="572"/>
      <c r="O128" s="587" t="s">
        <v>208</v>
      </c>
      <c r="P128" s="572"/>
      <c r="Q128" s="578">
        <f t="shared" si="2"/>
        <v>9691.23</v>
      </c>
      <c r="R128" s="579">
        <f t="shared" si="2"/>
        <v>9691.23</v>
      </c>
      <c r="S128" s="579">
        <f t="shared" si="2"/>
        <v>9691.23</v>
      </c>
      <c r="T128" s="580">
        <f t="shared" si="3"/>
        <v>29073.69</v>
      </c>
    </row>
    <row r="129" spans="1:20" x14ac:dyDescent="0.3">
      <c r="A129" s="581" t="s">
        <v>453</v>
      </c>
      <c r="B129" s="582" t="s">
        <v>301</v>
      </c>
      <c r="C129" s="583" t="s">
        <v>270</v>
      </c>
      <c r="D129" s="572"/>
      <c r="E129" s="584">
        <v>10246.200000000001</v>
      </c>
      <c r="F129" s="585">
        <v>10246.200000000001</v>
      </c>
      <c r="G129" s="586">
        <v>10246.200000000001</v>
      </c>
      <c r="H129" s="588"/>
      <c r="I129" s="581">
        <v>1</v>
      </c>
      <c r="J129" s="582">
        <v>1</v>
      </c>
      <c r="K129" s="583">
        <v>1</v>
      </c>
      <c r="L129" s="572"/>
      <c r="M129" s="587" t="s">
        <v>248</v>
      </c>
      <c r="N129" s="572"/>
      <c r="O129" s="587" t="s">
        <v>208</v>
      </c>
      <c r="P129" s="572"/>
      <c r="Q129" s="578">
        <f t="shared" si="2"/>
        <v>10246.200000000001</v>
      </c>
      <c r="R129" s="579">
        <f t="shared" si="2"/>
        <v>10246.200000000001</v>
      </c>
      <c r="S129" s="579">
        <f t="shared" si="2"/>
        <v>10246.200000000001</v>
      </c>
      <c r="T129" s="580">
        <f t="shared" si="3"/>
        <v>30738.600000000002</v>
      </c>
    </row>
    <row r="130" spans="1:20" x14ac:dyDescent="0.3">
      <c r="A130" s="581" t="s">
        <v>453</v>
      </c>
      <c r="B130" s="582" t="s">
        <v>302</v>
      </c>
      <c r="C130" s="583" t="s">
        <v>303</v>
      </c>
      <c r="D130" s="572"/>
      <c r="E130" s="584">
        <v>7194.22</v>
      </c>
      <c r="F130" s="585">
        <v>7194.22</v>
      </c>
      <c r="G130" s="586">
        <v>7194.22</v>
      </c>
      <c r="H130" s="588"/>
      <c r="I130" s="581">
        <v>17</v>
      </c>
      <c r="J130" s="582">
        <v>16</v>
      </c>
      <c r="K130" s="583">
        <v>14</v>
      </c>
      <c r="L130" s="572"/>
      <c r="M130" s="587" t="s">
        <v>248</v>
      </c>
      <c r="N130" s="572"/>
      <c r="O130" s="587" t="s">
        <v>208</v>
      </c>
      <c r="P130" s="572"/>
      <c r="Q130" s="578">
        <f t="shared" si="2"/>
        <v>122301.74</v>
      </c>
      <c r="R130" s="579">
        <f t="shared" si="2"/>
        <v>115107.52</v>
      </c>
      <c r="S130" s="579">
        <f t="shared" si="2"/>
        <v>100719.08</v>
      </c>
      <c r="T130" s="580">
        <f t="shared" si="3"/>
        <v>338128.34</v>
      </c>
    </row>
    <row r="131" spans="1:20" x14ac:dyDescent="0.3">
      <c r="A131" s="581" t="s">
        <v>453</v>
      </c>
      <c r="B131" s="582" t="s">
        <v>304</v>
      </c>
      <c r="C131" s="583" t="s">
        <v>303</v>
      </c>
      <c r="D131" s="572"/>
      <c r="E131" s="584">
        <v>7194.22</v>
      </c>
      <c r="F131" s="585">
        <v>7194.22</v>
      </c>
      <c r="G131" s="586">
        <v>7194.22</v>
      </c>
      <c r="H131" s="588"/>
      <c r="I131" s="581">
        <v>4</v>
      </c>
      <c r="J131" s="582">
        <v>4</v>
      </c>
      <c r="K131" s="583">
        <v>4</v>
      </c>
      <c r="L131" s="572"/>
      <c r="M131" s="587" t="s">
        <v>248</v>
      </c>
      <c r="N131" s="572"/>
      <c r="O131" s="587" t="s">
        <v>208</v>
      </c>
      <c r="P131" s="572"/>
      <c r="Q131" s="578">
        <f t="shared" si="2"/>
        <v>28776.880000000001</v>
      </c>
      <c r="R131" s="579">
        <f t="shared" si="2"/>
        <v>28776.880000000001</v>
      </c>
      <c r="S131" s="579">
        <f t="shared" si="2"/>
        <v>28776.880000000001</v>
      </c>
      <c r="T131" s="580">
        <f t="shared" si="3"/>
        <v>86330.64</v>
      </c>
    </row>
    <row r="132" spans="1:20" x14ac:dyDescent="0.3">
      <c r="A132" s="581" t="s">
        <v>453</v>
      </c>
      <c r="B132" s="582" t="s">
        <v>305</v>
      </c>
      <c r="C132" s="583" t="s">
        <v>303</v>
      </c>
      <c r="D132" s="572"/>
      <c r="E132" s="584">
        <v>7194.22</v>
      </c>
      <c r="F132" s="585">
        <v>7194.22</v>
      </c>
      <c r="G132" s="586">
        <v>7194.22</v>
      </c>
      <c r="H132" s="588"/>
      <c r="I132" s="581">
        <v>3</v>
      </c>
      <c r="J132" s="582">
        <v>3</v>
      </c>
      <c r="K132" s="583">
        <v>1</v>
      </c>
      <c r="L132" s="572"/>
      <c r="M132" s="587" t="s">
        <v>248</v>
      </c>
      <c r="N132" s="572"/>
      <c r="O132" s="587" t="s">
        <v>208</v>
      </c>
      <c r="P132" s="572"/>
      <c r="Q132" s="578">
        <f t="shared" si="2"/>
        <v>21582.66</v>
      </c>
      <c r="R132" s="579">
        <f t="shared" si="2"/>
        <v>21582.66</v>
      </c>
      <c r="S132" s="579">
        <f t="shared" si="2"/>
        <v>7194.22</v>
      </c>
      <c r="T132" s="580">
        <f t="shared" si="3"/>
        <v>50359.54</v>
      </c>
    </row>
    <row r="133" spans="1:20" x14ac:dyDescent="0.3">
      <c r="A133" s="581" t="s">
        <v>453</v>
      </c>
      <c r="B133" s="582" t="s">
        <v>379</v>
      </c>
      <c r="C133" s="583" t="s">
        <v>303</v>
      </c>
      <c r="D133" s="572"/>
      <c r="E133" s="584">
        <v>7194.22</v>
      </c>
      <c r="F133" s="585">
        <v>7194.22</v>
      </c>
      <c r="G133" s="586">
        <v>7194.22</v>
      </c>
      <c r="H133" s="572"/>
      <c r="I133" s="581">
        <v>1</v>
      </c>
      <c r="J133" s="582">
        <v>1</v>
      </c>
      <c r="K133" s="583">
        <v>1</v>
      </c>
      <c r="L133" s="572"/>
      <c r="M133" s="587" t="s">
        <v>248</v>
      </c>
      <c r="N133" s="572"/>
      <c r="O133" s="587" t="s">
        <v>208</v>
      </c>
      <c r="P133" s="572"/>
      <c r="Q133" s="578">
        <f t="shared" si="2"/>
        <v>7194.22</v>
      </c>
      <c r="R133" s="579">
        <f t="shared" si="2"/>
        <v>7194.22</v>
      </c>
      <c r="S133" s="579">
        <f t="shared" si="2"/>
        <v>7194.22</v>
      </c>
      <c r="T133" s="580">
        <f t="shared" si="3"/>
        <v>21582.66</v>
      </c>
    </row>
    <row r="134" spans="1:20" x14ac:dyDescent="0.3">
      <c r="A134" s="581" t="s">
        <v>453</v>
      </c>
      <c r="B134" s="582" t="s">
        <v>306</v>
      </c>
      <c r="C134" s="583" t="s">
        <v>303</v>
      </c>
      <c r="D134" s="572"/>
      <c r="E134" s="584">
        <v>7471.53</v>
      </c>
      <c r="F134" s="585">
        <v>7471.53</v>
      </c>
      <c r="G134" s="586">
        <v>7471.53</v>
      </c>
      <c r="H134" s="588"/>
      <c r="I134" s="581">
        <v>20</v>
      </c>
      <c r="J134" s="582">
        <v>20</v>
      </c>
      <c r="K134" s="583">
        <v>19</v>
      </c>
      <c r="L134" s="572"/>
      <c r="M134" s="587" t="s">
        <v>248</v>
      </c>
      <c r="N134" s="572"/>
      <c r="O134" s="587" t="s">
        <v>208</v>
      </c>
      <c r="P134" s="572"/>
      <c r="Q134" s="578">
        <f t="shared" si="2"/>
        <v>149430.6</v>
      </c>
      <c r="R134" s="579">
        <f t="shared" si="2"/>
        <v>149430.6</v>
      </c>
      <c r="S134" s="579">
        <f t="shared" si="2"/>
        <v>141959.07</v>
      </c>
      <c r="T134" s="580">
        <f t="shared" si="3"/>
        <v>440820.27</v>
      </c>
    </row>
    <row r="135" spans="1:20" x14ac:dyDescent="0.3">
      <c r="A135" s="581" t="s">
        <v>453</v>
      </c>
      <c r="B135" s="582" t="s">
        <v>307</v>
      </c>
      <c r="C135" s="583" t="s">
        <v>303</v>
      </c>
      <c r="D135" s="572"/>
      <c r="E135" s="584">
        <v>7749.21</v>
      </c>
      <c r="F135" s="585">
        <v>7749.21</v>
      </c>
      <c r="G135" s="586">
        <v>7749.21</v>
      </c>
      <c r="H135" s="588"/>
      <c r="I135" s="581">
        <v>54</v>
      </c>
      <c r="J135" s="582">
        <v>53</v>
      </c>
      <c r="K135" s="583">
        <v>53</v>
      </c>
      <c r="L135" s="572"/>
      <c r="M135" s="587" t="s">
        <v>248</v>
      </c>
      <c r="N135" s="572"/>
      <c r="O135" s="587" t="s">
        <v>208</v>
      </c>
      <c r="P135" s="572"/>
      <c r="Q135" s="578">
        <f t="shared" si="2"/>
        <v>418457.34</v>
      </c>
      <c r="R135" s="579">
        <f t="shared" si="2"/>
        <v>410708.13</v>
      </c>
      <c r="S135" s="579">
        <f t="shared" si="2"/>
        <v>410708.13</v>
      </c>
      <c r="T135" s="580">
        <f t="shared" si="3"/>
        <v>1239873.6000000001</v>
      </c>
    </row>
    <row r="136" spans="1:20" x14ac:dyDescent="0.3">
      <c r="A136" s="581" t="s">
        <v>453</v>
      </c>
      <c r="B136" s="582" t="s">
        <v>644</v>
      </c>
      <c r="C136" s="583" t="s">
        <v>303</v>
      </c>
      <c r="D136" s="572"/>
      <c r="E136" s="584">
        <v>10801.07</v>
      </c>
      <c r="F136" s="585">
        <v>10801.07</v>
      </c>
      <c r="G136" s="586">
        <v>10801.07</v>
      </c>
      <c r="H136" s="588"/>
      <c r="I136" s="581">
        <v>1</v>
      </c>
      <c r="J136" s="582">
        <v>1</v>
      </c>
      <c r="K136" s="583">
        <v>1</v>
      </c>
      <c r="L136" s="572"/>
      <c r="M136" s="587" t="s">
        <v>248</v>
      </c>
      <c r="N136" s="572"/>
      <c r="O136" s="587" t="s">
        <v>208</v>
      </c>
      <c r="P136" s="572"/>
      <c r="Q136" s="578">
        <f t="shared" si="2"/>
        <v>10801.07</v>
      </c>
      <c r="R136" s="579">
        <f t="shared" si="2"/>
        <v>10801.07</v>
      </c>
      <c r="S136" s="579">
        <f t="shared" si="2"/>
        <v>10801.07</v>
      </c>
      <c r="T136" s="580">
        <f t="shared" si="3"/>
        <v>32403.21</v>
      </c>
    </row>
    <row r="137" spans="1:20" x14ac:dyDescent="0.3">
      <c r="A137" s="581" t="s">
        <v>453</v>
      </c>
      <c r="B137" s="582" t="s">
        <v>645</v>
      </c>
      <c r="C137" s="583" t="s">
        <v>303</v>
      </c>
      <c r="D137" s="572"/>
      <c r="E137" s="584">
        <v>7471.53</v>
      </c>
      <c r="F137" s="585">
        <v>7471.53</v>
      </c>
      <c r="G137" s="586">
        <v>7471.53</v>
      </c>
      <c r="H137" s="588"/>
      <c r="I137" s="581">
        <v>1</v>
      </c>
      <c r="J137" s="582">
        <v>1</v>
      </c>
      <c r="K137" s="583">
        <v>1</v>
      </c>
      <c r="L137" s="572"/>
      <c r="M137" s="587" t="s">
        <v>248</v>
      </c>
      <c r="N137" s="572"/>
      <c r="O137" s="587" t="s">
        <v>208</v>
      </c>
      <c r="P137" s="572"/>
      <c r="Q137" s="578">
        <f t="shared" si="2"/>
        <v>7471.53</v>
      </c>
      <c r="R137" s="579">
        <f t="shared" si="2"/>
        <v>7471.53</v>
      </c>
      <c r="S137" s="579">
        <f t="shared" si="2"/>
        <v>7471.53</v>
      </c>
      <c r="T137" s="580">
        <f t="shared" si="3"/>
        <v>22414.59</v>
      </c>
    </row>
    <row r="138" spans="1:20" x14ac:dyDescent="0.3">
      <c r="A138" s="581" t="s">
        <v>453</v>
      </c>
      <c r="B138" s="582" t="s">
        <v>308</v>
      </c>
      <c r="C138" s="583" t="s">
        <v>303</v>
      </c>
      <c r="D138" s="572"/>
      <c r="E138" s="584">
        <v>7749.21</v>
      </c>
      <c r="F138" s="585">
        <v>7749.21</v>
      </c>
      <c r="G138" s="586">
        <v>7749.21</v>
      </c>
      <c r="H138" s="588"/>
      <c r="I138" s="581">
        <v>2</v>
      </c>
      <c r="J138" s="582">
        <v>2</v>
      </c>
      <c r="K138" s="583">
        <v>1</v>
      </c>
      <c r="L138" s="572"/>
      <c r="M138" s="587" t="s">
        <v>248</v>
      </c>
      <c r="N138" s="572"/>
      <c r="O138" s="587" t="s">
        <v>208</v>
      </c>
      <c r="P138" s="572"/>
      <c r="Q138" s="578">
        <f t="shared" ref="Q138:S201" si="4">E138*I138</f>
        <v>15498.42</v>
      </c>
      <c r="R138" s="579">
        <f t="shared" si="4"/>
        <v>15498.42</v>
      </c>
      <c r="S138" s="579">
        <f t="shared" si="4"/>
        <v>7749.21</v>
      </c>
      <c r="T138" s="580">
        <f t="shared" ref="T138:T201" si="5">Q138+R138+S138</f>
        <v>38746.050000000003</v>
      </c>
    </row>
    <row r="139" spans="1:20" x14ac:dyDescent="0.3">
      <c r="A139" s="581" t="s">
        <v>453</v>
      </c>
      <c r="B139" s="582" t="s">
        <v>381</v>
      </c>
      <c r="C139" s="583" t="s">
        <v>303</v>
      </c>
      <c r="D139" s="572"/>
      <c r="E139" s="584">
        <v>7471.53</v>
      </c>
      <c r="F139" s="585">
        <v>7471.53</v>
      </c>
      <c r="G139" s="586">
        <v>7471.53</v>
      </c>
      <c r="H139" s="588"/>
      <c r="I139" s="581">
        <v>1</v>
      </c>
      <c r="J139" s="582">
        <v>1</v>
      </c>
      <c r="K139" s="583">
        <v>1</v>
      </c>
      <c r="L139" s="572"/>
      <c r="M139" s="587" t="s">
        <v>248</v>
      </c>
      <c r="N139" s="572"/>
      <c r="O139" s="587" t="s">
        <v>208</v>
      </c>
      <c r="P139" s="572"/>
      <c r="Q139" s="578">
        <f t="shared" si="4"/>
        <v>7471.53</v>
      </c>
      <c r="R139" s="579">
        <f t="shared" si="4"/>
        <v>7471.53</v>
      </c>
      <c r="S139" s="579">
        <f t="shared" si="4"/>
        <v>7471.53</v>
      </c>
      <c r="T139" s="580">
        <f t="shared" si="5"/>
        <v>22414.59</v>
      </c>
    </row>
    <row r="140" spans="1:20" x14ac:dyDescent="0.3">
      <c r="A140" s="581" t="s">
        <v>453</v>
      </c>
      <c r="B140" s="582" t="s">
        <v>383</v>
      </c>
      <c r="C140" s="583" t="s">
        <v>303</v>
      </c>
      <c r="D140" s="572"/>
      <c r="E140" s="584">
        <v>8026.52</v>
      </c>
      <c r="F140" s="585">
        <v>8026.52</v>
      </c>
      <c r="G140" s="586">
        <v>8026.52</v>
      </c>
      <c r="H140" s="588"/>
      <c r="I140" s="581">
        <v>2</v>
      </c>
      <c r="J140" s="582">
        <v>2</v>
      </c>
      <c r="K140" s="583">
        <v>2</v>
      </c>
      <c r="L140" s="572"/>
      <c r="M140" s="587" t="s">
        <v>248</v>
      </c>
      <c r="N140" s="572"/>
      <c r="O140" s="587" t="s">
        <v>208</v>
      </c>
      <c r="P140" s="572"/>
      <c r="Q140" s="578">
        <f t="shared" si="4"/>
        <v>16053.04</v>
      </c>
      <c r="R140" s="579">
        <f t="shared" si="4"/>
        <v>16053.04</v>
      </c>
      <c r="S140" s="579">
        <f t="shared" si="4"/>
        <v>16053.04</v>
      </c>
      <c r="T140" s="580">
        <f t="shared" si="5"/>
        <v>48159.12</v>
      </c>
    </row>
    <row r="141" spans="1:20" x14ac:dyDescent="0.3">
      <c r="A141" s="581" t="s">
        <v>453</v>
      </c>
      <c r="B141" s="582" t="s">
        <v>309</v>
      </c>
      <c r="C141" s="583" t="s">
        <v>303</v>
      </c>
      <c r="D141" s="572"/>
      <c r="E141" s="584">
        <v>8303.92</v>
      </c>
      <c r="F141" s="585">
        <v>8303.92</v>
      </c>
      <c r="G141" s="586">
        <v>0</v>
      </c>
      <c r="H141" s="588"/>
      <c r="I141" s="581">
        <v>1</v>
      </c>
      <c r="J141" s="582">
        <v>1</v>
      </c>
      <c r="K141" s="583">
        <v>0</v>
      </c>
      <c r="L141" s="572"/>
      <c r="M141" s="587" t="s">
        <v>248</v>
      </c>
      <c r="N141" s="572"/>
      <c r="O141" s="587" t="s">
        <v>208</v>
      </c>
      <c r="P141" s="572"/>
      <c r="Q141" s="578">
        <f t="shared" si="4"/>
        <v>8303.92</v>
      </c>
      <c r="R141" s="579">
        <f t="shared" si="4"/>
        <v>8303.92</v>
      </c>
      <c r="S141" s="579">
        <f t="shared" si="4"/>
        <v>0</v>
      </c>
      <c r="T141" s="580">
        <f t="shared" si="5"/>
        <v>16607.84</v>
      </c>
    </row>
    <row r="142" spans="1:20" x14ac:dyDescent="0.3">
      <c r="A142" s="581" t="s">
        <v>453</v>
      </c>
      <c r="B142" s="582" t="s">
        <v>384</v>
      </c>
      <c r="C142" s="583" t="s">
        <v>303</v>
      </c>
      <c r="D142" s="572"/>
      <c r="E142" s="584">
        <v>8581.43</v>
      </c>
      <c r="F142" s="585">
        <v>8581.43</v>
      </c>
      <c r="G142" s="586">
        <v>8581.43</v>
      </c>
      <c r="H142" s="588"/>
      <c r="I142" s="581">
        <v>1</v>
      </c>
      <c r="J142" s="582">
        <v>1</v>
      </c>
      <c r="K142" s="583">
        <v>2</v>
      </c>
      <c r="L142" s="572"/>
      <c r="M142" s="587" t="s">
        <v>248</v>
      </c>
      <c r="N142" s="572"/>
      <c r="O142" s="587" t="s">
        <v>208</v>
      </c>
      <c r="P142" s="572"/>
      <c r="Q142" s="578">
        <f t="shared" si="4"/>
        <v>8581.43</v>
      </c>
      <c r="R142" s="579">
        <f t="shared" si="4"/>
        <v>8581.43</v>
      </c>
      <c r="S142" s="579">
        <f t="shared" si="4"/>
        <v>17162.86</v>
      </c>
      <c r="T142" s="580">
        <f t="shared" si="5"/>
        <v>34325.72</v>
      </c>
    </row>
    <row r="143" spans="1:20" x14ac:dyDescent="0.3">
      <c r="A143" s="581" t="s">
        <v>453</v>
      </c>
      <c r="B143" s="582" t="s">
        <v>438</v>
      </c>
      <c r="C143" s="583" t="s">
        <v>303</v>
      </c>
      <c r="D143" s="572"/>
      <c r="E143" s="584">
        <v>8859</v>
      </c>
      <c r="F143" s="585">
        <v>8859</v>
      </c>
      <c r="G143" s="586">
        <v>8859</v>
      </c>
      <c r="H143" s="588"/>
      <c r="I143" s="581">
        <v>1</v>
      </c>
      <c r="J143" s="582">
        <v>1</v>
      </c>
      <c r="K143" s="583">
        <v>1</v>
      </c>
      <c r="L143" s="572"/>
      <c r="M143" s="587" t="s">
        <v>248</v>
      </c>
      <c r="N143" s="572"/>
      <c r="O143" s="587" t="s">
        <v>208</v>
      </c>
      <c r="P143" s="572"/>
      <c r="Q143" s="578">
        <f t="shared" si="4"/>
        <v>8859</v>
      </c>
      <c r="R143" s="579">
        <f t="shared" si="4"/>
        <v>8859</v>
      </c>
      <c r="S143" s="579">
        <f t="shared" si="4"/>
        <v>8859</v>
      </c>
      <c r="T143" s="580">
        <f t="shared" si="5"/>
        <v>26577</v>
      </c>
    </row>
    <row r="144" spans="1:20" x14ac:dyDescent="0.3">
      <c r="A144" s="581" t="s">
        <v>453</v>
      </c>
      <c r="B144" s="582" t="s">
        <v>385</v>
      </c>
      <c r="C144" s="583" t="s">
        <v>303</v>
      </c>
      <c r="D144" s="572"/>
      <c r="E144" s="584">
        <v>9136.41</v>
      </c>
      <c r="F144" s="585">
        <v>9136.41</v>
      </c>
      <c r="G144" s="586">
        <v>0</v>
      </c>
      <c r="H144" s="588"/>
      <c r="I144" s="581">
        <v>1</v>
      </c>
      <c r="J144" s="582">
        <v>1</v>
      </c>
      <c r="K144" s="583">
        <v>0</v>
      </c>
      <c r="L144" s="572"/>
      <c r="M144" s="587" t="s">
        <v>248</v>
      </c>
      <c r="N144" s="572"/>
      <c r="O144" s="587" t="s">
        <v>208</v>
      </c>
      <c r="P144" s="572"/>
      <c r="Q144" s="578">
        <f t="shared" si="4"/>
        <v>9136.41</v>
      </c>
      <c r="R144" s="579">
        <f t="shared" si="4"/>
        <v>9136.41</v>
      </c>
      <c r="S144" s="579">
        <f t="shared" si="4"/>
        <v>0</v>
      </c>
      <c r="T144" s="580">
        <f t="shared" si="5"/>
        <v>18272.82</v>
      </c>
    </row>
    <row r="145" spans="1:20" x14ac:dyDescent="0.3">
      <c r="A145" s="581" t="s">
        <v>453</v>
      </c>
      <c r="B145" s="582" t="s">
        <v>439</v>
      </c>
      <c r="C145" s="583" t="s">
        <v>303</v>
      </c>
      <c r="D145" s="572"/>
      <c r="E145" s="584">
        <v>9413.75</v>
      </c>
      <c r="F145" s="585">
        <v>9413.75</v>
      </c>
      <c r="G145" s="586">
        <v>9413.75</v>
      </c>
      <c r="H145" s="588"/>
      <c r="I145" s="581">
        <v>1</v>
      </c>
      <c r="J145" s="582">
        <v>1</v>
      </c>
      <c r="K145" s="583">
        <v>2</v>
      </c>
      <c r="L145" s="572"/>
      <c r="M145" s="587" t="s">
        <v>248</v>
      </c>
      <c r="N145" s="572"/>
      <c r="O145" s="587" t="s">
        <v>208</v>
      </c>
      <c r="P145" s="572"/>
      <c r="Q145" s="578">
        <f t="shared" si="4"/>
        <v>9413.75</v>
      </c>
      <c r="R145" s="579">
        <f t="shared" si="4"/>
        <v>9413.75</v>
      </c>
      <c r="S145" s="579">
        <f t="shared" si="4"/>
        <v>18827.5</v>
      </c>
      <c r="T145" s="580">
        <f t="shared" si="5"/>
        <v>37655</v>
      </c>
    </row>
    <row r="146" spans="1:20" x14ac:dyDescent="0.3">
      <c r="A146" s="581" t="s">
        <v>453</v>
      </c>
      <c r="B146" s="582" t="s">
        <v>310</v>
      </c>
      <c r="C146" s="583" t="s">
        <v>303</v>
      </c>
      <c r="D146" s="572"/>
      <c r="E146" s="584">
        <v>8026.52</v>
      </c>
      <c r="F146" s="585">
        <v>8026.52</v>
      </c>
      <c r="G146" s="586">
        <v>8026.52</v>
      </c>
      <c r="H146" s="588"/>
      <c r="I146" s="581">
        <v>26</v>
      </c>
      <c r="J146" s="582">
        <v>26</v>
      </c>
      <c r="K146" s="583">
        <v>27</v>
      </c>
      <c r="L146" s="572"/>
      <c r="M146" s="587" t="s">
        <v>248</v>
      </c>
      <c r="N146" s="572"/>
      <c r="O146" s="587" t="s">
        <v>208</v>
      </c>
      <c r="P146" s="572"/>
      <c r="Q146" s="578">
        <f t="shared" si="4"/>
        <v>208689.52000000002</v>
      </c>
      <c r="R146" s="579">
        <f t="shared" si="4"/>
        <v>208689.52000000002</v>
      </c>
      <c r="S146" s="579">
        <f t="shared" si="4"/>
        <v>216716.04</v>
      </c>
      <c r="T146" s="580">
        <f t="shared" si="5"/>
        <v>634095.08000000007</v>
      </c>
    </row>
    <row r="147" spans="1:20" x14ac:dyDescent="0.3">
      <c r="A147" s="581" t="s">
        <v>453</v>
      </c>
      <c r="B147" s="582" t="s">
        <v>311</v>
      </c>
      <c r="C147" s="583" t="s">
        <v>303</v>
      </c>
      <c r="D147" s="572"/>
      <c r="E147" s="584">
        <v>8303.92</v>
      </c>
      <c r="F147" s="585">
        <v>8303.92</v>
      </c>
      <c r="G147" s="586">
        <v>8303.92</v>
      </c>
      <c r="H147" s="588"/>
      <c r="I147" s="581">
        <v>53</v>
      </c>
      <c r="J147" s="582">
        <v>56</v>
      </c>
      <c r="K147" s="583">
        <v>54</v>
      </c>
      <c r="L147" s="572"/>
      <c r="M147" s="587" t="s">
        <v>248</v>
      </c>
      <c r="N147" s="572"/>
      <c r="O147" s="587" t="s">
        <v>208</v>
      </c>
      <c r="P147" s="572"/>
      <c r="Q147" s="578">
        <f t="shared" si="4"/>
        <v>440107.76</v>
      </c>
      <c r="R147" s="579">
        <f t="shared" si="4"/>
        <v>465019.52</v>
      </c>
      <c r="S147" s="579">
        <f t="shared" si="4"/>
        <v>448411.68</v>
      </c>
      <c r="T147" s="580">
        <f t="shared" si="5"/>
        <v>1353538.96</v>
      </c>
    </row>
    <row r="148" spans="1:20" x14ac:dyDescent="0.3">
      <c r="A148" s="581" t="s">
        <v>453</v>
      </c>
      <c r="B148" s="582" t="s">
        <v>312</v>
      </c>
      <c r="C148" s="583" t="s">
        <v>303</v>
      </c>
      <c r="D148" s="572"/>
      <c r="E148" s="584">
        <v>8581.43</v>
      </c>
      <c r="F148" s="585">
        <v>8581.43</v>
      </c>
      <c r="G148" s="586">
        <v>8581.43</v>
      </c>
      <c r="H148" s="588"/>
      <c r="I148" s="581">
        <v>11</v>
      </c>
      <c r="J148" s="582">
        <v>10</v>
      </c>
      <c r="K148" s="583">
        <v>12</v>
      </c>
      <c r="L148" s="572"/>
      <c r="M148" s="587" t="s">
        <v>248</v>
      </c>
      <c r="N148" s="572"/>
      <c r="O148" s="587" t="s">
        <v>208</v>
      </c>
      <c r="P148" s="572"/>
      <c r="Q148" s="578">
        <f t="shared" si="4"/>
        <v>94395.73000000001</v>
      </c>
      <c r="R148" s="579">
        <f t="shared" si="4"/>
        <v>85814.3</v>
      </c>
      <c r="S148" s="579">
        <f t="shared" si="4"/>
        <v>102977.16</v>
      </c>
      <c r="T148" s="580">
        <f t="shared" si="5"/>
        <v>283187.19000000006</v>
      </c>
    </row>
    <row r="149" spans="1:20" x14ac:dyDescent="0.3">
      <c r="A149" s="581" t="s">
        <v>453</v>
      </c>
      <c r="B149" s="582" t="s">
        <v>313</v>
      </c>
      <c r="C149" s="583" t="s">
        <v>303</v>
      </c>
      <c r="D149" s="572"/>
      <c r="E149" s="584">
        <v>8859</v>
      </c>
      <c r="F149" s="585">
        <v>8859</v>
      </c>
      <c r="G149" s="586">
        <v>8859</v>
      </c>
      <c r="H149" s="588"/>
      <c r="I149" s="581">
        <v>17</v>
      </c>
      <c r="J149" s="582">
        <v>17</v>
      </c>
      <c r="K149" s="583">
        <v>18</v>
      </c>
      <c r="L149" s="572"/>
      <c r="M149" s="587" t="s">
        <v>248</v>
      </c>
      <c r="N149" s="572"/>
      <c r="O149" s="587" t="s">
        <v>208</v>
      </c>
      <c r="P149" s="572"/>
      <c r="Q149" s="578">
        <f t="shared" si="4"/>
        <v>150603</v>
      </c>
      <c r="R149" s="579">
        <f t="shared" si="4"/>
        <v>150603</v>
      </c>
      <c r="S149" s="579">
        <f t="shared" si="4"/>
        <v>159462</v>
      </c>
      <c r="T149" s="580">
        <f t="shared" si="5"/>
        <v>460668</v>
      </c>
    </row>
    <row r="150" spans="1:20" x14ac:dyDescent="0.3">
      <c r="A150" s="581" t="s">
        <v>453</v>
      </c>
      <c r="B150" s="582" t="s">
        <v>314</v>
      </c>
      <c r="C150" s="583" t="s">
        <v>303</v>
      </c>
      <c r="D150" s="572"/>
      <c r="E150" s="584">
        <v>9136.41</v>
      </c>
      <c r="F150" s="585">
        <v>9136.41</v>
      </c>
      <c r="G150" s="586">
        <v>9136.41</v>
      </c>
      <c r="H150" s="588"/>
      <c r="I150" s="581">
        <v>36</v>
      </c>
      <c r="J150" s="582">
        <v>27</v>
      </c>
      <c r="K150" s="583">
        <v>26</v>
      </c>
      <c r="L150" s="572"/>
      <c r="M150" s="587" t="s">
        <v>248</v>
      </c>
      <c r="N150" s="572"/>
      <c r="O150" s="587" t="s">
        <v>208</v>
      </c>
      <c r="P150" s="572"/>
      <c r="Q150" s="578">
        <f t="shared" si="4"/>
        <v>328910.76</v>
      </c>
      <c r="R150" s="579">
        <f t="shared" si="4"/>
        <v>246683.07</v>
      </c>
      <c r="S150" s="579">
        <f t="shared" si="4"/>
        <v>237546.66</v>
      </c>
      <c r="T150" s="580">
        <f t="shared" si="5"/>
        <v>813140.49000000011</v>
      </c>
    </row>
    <row r="151" spans="1:20" x14ac:dyDescent="0.3">
      <c r="A151" s="581" t="s">
        <v>453</v>
      </c>
      <c r="B151" s="582" t="s">
        <v>315</v>
      </c>
      <c r="C151" s="583" t="s">
        <v>303</v>
      </c>
      <c r="D151" s="572"/>
      <c r="E151" s="584">
        <v>9413.75</v>
      </c>
      <c r="F151" s="585">
        <v>9413.75</v>
      </c>
      <c r="G151" s="586">
        <v>9413.75</v>
      </c>
      <c r="H151" s="588"/>
      <c r="I151" s="581">
        <v>104</v>
      </c>
      <c r="J151" s="582">
        <v>110</v>
      </c>
      <c r="K151" s="583">
        <v>106</v>
      </c>
      <c r="L151" s="572"/>
      <c r="M151" s="587" t="s">
        <v>248</v>
      </c>
      <c r="N151" s="572"/>
      <c r="O151" s="587" t="s">
        <v>208</v>
      </c>
      <c r="P151" s="572"/>
      <c r="Q151" s="578">
        <f t="shared" si="4"/>
        <v>979030</v>
      </c>
      <c r="R151" s="579">
        <f t="shared" si="4"/>
        <v>1035512.5</v>
      </c>
      <c r="S151" s="579">
        <f t="shared" si="4"/>
        <v>997857.5</v>
      </c>
      <c r="T151" s="580">
        <f t="shared" si="5"/>
        <v>3012400</v>
      </c>
    </row>
    <row r="152" spans="1:20" x14ac:dyDescent="0.3">
      <c r="A152" s="581" t="s">
        <v>453</v>
      </c>
      <c r="B152" s="582" t="s">
        <v>316</v>
      </c>
      <c r="C152" s="583" t="s">
        <v>303</v>
      </c>
      <c r="D152" s="572"/>
      <c r="E152" s="584">
        <v>9691.23</v>
      </c>
      <c r="F152" s="585">
        <v>9691.23</v>
      </c>
      <c r="G152" s="586">
        <v>9691.23</v>
      </c>
      <c r="H152" s="588"/>
      <c r="I152" s="581">
        <v>18</v>
      </c>
      <c r="J152" s="582">
        <v>22</v>
      </c>
      <c r="K152" s="583">
        <v>25</v>
      </c>
      <c r="L152" s="572"/>
      <c r="M152" s="587" t="s">
        <v>248</v>
      </c>
      <c r="N152" s="572"/>
      <c r="O152" s="587" t="s">
        <v>208</v>
      </c>
      <c r="P152" s="572"/>
      <c r="Q152" s="578">
        <f t="shared" si="4"/>
        <v>174442.13999999998</v>
      </c>
      <c r="R152" s="579">
        <f t="shared" si="4"/>
        <v>213207.06</v>
      </c>
      <c r="S152" s="579">
        <f t="shared" si="4"/>
        <v>242280.75</v>
      </c>
      <c r="T152" s="580">
        <f t="shared" si="5"/>
        <v>629929.94999999995</v>
      </c>
    </row>
    <row r="153" spans="1:20" x14ac:dyDescent="0.3">
      <c r="A153" s="581" t="s">
        <v>453</v>
      </c>
      <c r="B153" s="582" t="s">
        <v>317</v>
      </c>
      <c r="C153" s="583" t="s">
        <v>303</v>
      </c>
      <c r="D153" s="572"/>
      <c r="E153" s="584">
        <v>9968.74</v>
      </c>
      <c r="F153" s="585">
        <v>9968.74</v>
      </c>
      <c r="G153" s="586">
        <v>9968.74</v>
      </c>
      <c r="H153" s="588"/>
      <c r="I153" s="581">
        <v>31</v>
      </c>
      <c r="J153" s="582">
        <v>29</v>
      </c>
      <c r="K153" s="583">
        <v>27</v>
      </c>
      <c r="L153" s="572"/>
      <c r="M153" s="587" t="s">
        <v>248</v>
      </c>
      <c r="N153" s="572"/>
      <c r="O153" s="587" t="s">
        <v>208</v>
      </c>
      <c r="P153" s="572"/>
      <c r="Q153" s="578">
        <f t="shared" si="4"/>
        <v>309030.94</v>
      </c>
      <c r="R153" s="579">
        <f t="shared" si="4"/>
        <v>289093.46000000002</v>
      </c>
      <c r="S153" s="579">
        <f t="shared" si="4"/>
        <v>269155.98</v>
      </c>
      <c r="T153" s="580">
        <f t="shared" si="5"/>
        <v>867280.38</v>
      </c>
    </row>
    <row r="154" spans="1:20" x14ac:dyDescent="0.3">
      <c r="A154" s="581" t="s">
        <v>453</v>
      </c>
      <c r="B154" s="582" t="s">
        <v>318</v>
      </c>
      <c r="C154" s="583" t="s">
        <v>303</v>
      </c>
      <c r="D154" s="572"/>
      <c r="E154" s="584">
        <v>10246.200000000001</v>
      </c>
      <c r="F154" s="585">
        <v>10246.200000000001</v>
      </c>
      <c r="G154" s="586">
        <v>10246.200000000001</v>
      </c>
      <c r="H154" s="588"/>
      <c r="I154" s="581">
        <v>58</v>
      </c>
      <c r="J154" s="582">
        <v>60</v>
      </c>
      <c r="K154" s="583">
        <v>61</v>
      </c>
      <c r="L154" s="572"/>
      <c r="M154" s="587" t="s">
        <v>248</v>
      </c>
      <c r="N154" s="572"/>
      <c r="O154" s="587" t="s">
        <v>208</v>
      </c>
      <c r="P154" s="572"/>
      <c r="Q154" s="578">
        <f t="shared" si="4"/>
        <v>594279.60000000009</v>
      </c>
      <c r="R154" s="579">
        <f t="shared" si="4"/>
        <v>614772</v>
      </c>
      <c r="S154" s="579">
        <f t="shared" si="4"/>
        <v>625018.20000000007</v>
      </c>
      <c r="T154" s="580">
        <f t="shared" si="5"/>
        <v>1834069.8000000003</v>
      </c>
    </row>
    <row r="155" spans="1:20" x14ac:dyDescent="0.3">
      <c r="A155" s="581" t="s">
        <v>453</v>
      </c>
      <c r="B155" s="582" t="s">
        <v>658</v>
      </c>
      <c r="C155" s="583" t="s">
        <v>303</v>
      </c>
      <c r="D155" s="572"/>
      <c r="E155" s="584">
        <v>0</v>
      </c>
      <c r="F155" s="585">
        <v>0</v>
      </c>
      <c r="G155" s="586">
        <v>8026.52</v>
      </c>
      <c r="H155" s="588"/>
      <c r="I155" s="581">
        <v>0</v>
      </c>
      <c r="J155" s="582">
        <v>0</v>
      </c>
      <c r="K155" s="583">
        <v>1</v>
      </c>
      <c r="L155" s="572"/>
      <c r="M155" s="587" t="s">
        <v>248</v>
      </c>
      <c r="N155" s="572"/>
      <c r="O155" s="587" t="s">
        <v>208</v>
      </c>
      <c r="P155" s="572"/>
      <c r="Q155" s="578">
        <f t="shared" si="4"/>
        <v>0</v>
      </c>
      <c r="R155" s="579">
        <f t="shared" si="4"/>
        <v>0</v>
      </c>
      <c r="S155" s="579">
        <f t="shared" si="4"/>
        <v>8026.52</v>
      </c>
      <c r="T155" s="580">
        <f t="shared" si="5"/>
        <v>8026.52</v>
      </c>
    </row>
    <row r="156" spans="1:20" x14ac:dyDescent="0.3">
      <c r="A156" s="581" t="s">
        <v>453</v>
      </c>
      <c r="B156" s="582" t="s">
        <v>440</v>
      </c>
      <c r="C156" s="583" t="s">
        <v>303</v>
      </c>
      <c r="D156" s="572"/>
      <c r="E156" s="584">
        <v>9136.41</v>
      </c>
      <c r="F156" s="585">
        <v>9136.41</v>
      </c>
      <c r="G156" s="586">
        <v>9136.41</v>
      </c>
      <c r="H156" s="588"/>
      <c r="I156" s="581">
        <v>1</v>
      </c>
      <c r="J156" s="582">
        <v>1</v>
      </c>
      <c r="K156" s="583">
        <v>1</v>
      </c>
      <c r="L156" s="572"/>
      <c r="M156" s="587" t="s">
        <v>248</v>
      </c>
      <c r="N156" s="572"/>
      <c r="O156" s="587" t="s">
        <v>208</v>
      </c>
      <c r="P156" s="572"/>
      <c r="Q156" s="578">
        <f t="shared" si="4"/>
        <v>9136.41</v>
      </c>
      <c r="R156" s="579">
        <f t="shared" si="4"/>
        <v>9136.41</v>
      </c>
      <c r="S156" s="579">
        <f t="shared" si="4"/>
        <v>9136.41</v>
      </c>
      <c r="T156" s="580">
        <f t="shared" si="5"/>
        <v>27409.23</v>
      </c>
    </row>
    <row r="157" spans="1:20" x14ac:dyDescent="0.3">
      <c r="A157" s="581" t="s">
        <v>453</v>
      </c>
      <c r="B157" s="582" t="s">
        <v>441</v>
      </c>
      <c r="C157" s="583" t="s">
        <v>303</v>
      </c>
      <c r="D157" s="572"/>
      <c r="E157" s="584">
        <v>9968.74</v>
      </c>
      <c r="F157" s="585">
        <v>9968.74</v>
      </c>
      <c r="G157" s="586">
        <v>9968.74</v>
      </c>
      <c r="H157" s="588"/>
      <c r="I157" s="581">
        <v>1</v>
      </c>
      <c r="J157" s="582">
        <v>1</v>
      </c>
      <c r="K157" s="583">
        <v>1</v>
      </c>
      <c r="L157" s="572"/>
      <c r="M157" s="587" t="s">
        <v>248</v>
      </c>
      <c r="N157" s="572"/>
      <c r="O157" s="587" t="s">
        <v>208</v>
      </c>
      <c r="P157" s="572"/>
      <c r="Q157" s="578">
        <f t="shared" si="4"/>
        <v>9968.74</v>
      </c>
      <c r="R157" s="579">
        <f t="shared" si="4"/>
        <v>9968.74</v>
      </c>
      <c r="S157" s="579">
        <f t="shared" si="4"/>
        <v>9968.74</v>
      </c>
      <c r="T157" s="580">
        <f t="shared" si="5"/>
        <v>29906.22</v>
      </c>
    </row>
    <row r="158" spans="1:20" x14ac:dyDescent="0.3">
      <c r="A158" s="581" t="s">
        <v>453</v>
      </c>
      <c r="B158" s="582" t="s">
        <v>442</v>
      </c>
      <c r="C158" s="583" t="s">
        <v>303</v>
      </c>
      <c r="D158" s="572"/>
      <c r="E158" s="584">
        <v>10246.200000000001</v>
      </c>
      <c r="F158" s="585">
        <v>10246.200000000001</v>
      </c>
      <c r="G158" s="586">
        <v>10246.200000000001</v>
      </c>
      <c r="H158" s="588"/>
      <c r="I158" s="581">
        <v>1</v>
      </c>
      <c r="J158" s="582">
        <v>1</v>
      </c>
      <c r="K158" s="583">
        <v>1</v>
      </c>
      <c r="L158" s="572"/>
      <c r="M158" s="587" t="s">
        <v>248</v>
      </c>
      <c r="N158" s="572"/>
      <c r="O158" s="587" t="s">
        <v>208</v>
      </c>
      <c r="P158" s="572"/>
      <c r="Q158" s="578">
        <f t="shared" si="4"/>
        <v>10246.200000000001</v>
      </c>
      <c r="R158" s="579">
        <f t="shared" si="4"/>
        <v>10246.200000000001</v>
      </c>
      <c r="S158" s="579">
        <f t="shared" si="4"/>
        <v>10246.200000000001</v>
      </c>
      <c r="T158" s="580">
        <f t="shared" si="5"/>
        <v>30738.600000000002</v>
      </c>
    </row>
    <row r="159" spans="1:20" x14ac:dyDescent="0.3">
      <c r="A159" s="581" t="s">
        <v>453</v>
      </c>
      <c r="B159" s="582" t="s">
        <v>319</v>
      </c>
      <c r="C159" s="583" t="s">
        <v>303</v>
      </c>
      <c r="D159" s="572"/>
      <c r="E159" s="584">
        <v>10801.07</v>
      </c>
      <c r="F159" s="585">
        <v>10801.07</v>
      </c>
      <c r="G159" s="586">
        <v>10801.07</v>
      </c>
      <c r="H159" s="588"/>
      <c r="I159" s="581">
        <v>1</v>
      </c>
      <c r="J159" s="582">
        <v>1</v>
      </c>
      <c r="K159" s="583">
        <v>1</v>
      </c>
      <c r="L159" s="572"/>
      <c r="M159" s="587" t="s">
        <v>248</v>
      </c>
      <c r="N159" s="572"/>
      <c r="O159" s="587" t="s">
        <v>208</v>
      </c>
      <c r="P159" s="572"/>
      <c r="Q159" s="578">
        <f t="shared" si="4"/>
        <v>10801.07</v>
      </c>
      <c r="R159" s="579">
        <f t="shared" si="4"/>
        <v>10801.07</v>
      </c>
      <c r="S159" s="579">
        <f t="shared" si="4"/>
        <v>10801.07</v>
      </c>
      <c r="T159" s="580">
        <f t="shared" si="5"/>
        <v>32403.21</v>
      </c>
    </row>
    <row r="160" spans="1:20" x14ac:dyDescent="0.3">
      <c r="A160" s="581" t="s">
        <v>453</v>
      </c>
      <c r="B160" s="582" t="s">
        <v>659</v>
      </c>
      <c r="C160" s="583" t="s">
        <v>303</v>
      </c>
      <c r="D160" s="572"/>
      <c r="E160" s="584">
        <v>0</v>
      </c>
      <c r="F160" s="585">
        <v>9691.23</v>
      </c>
      <c r="G160" s="586">
        <v>9691.23</v>
      </c>
      <c r="H160" s="588"/>
      <c r="I160" s="581">
        <v>0</v>
      </c>
      <c r="J160" s="582">
        <v>1</v>
      </c>
      <c r="K160" s="583">
        <v>1</v>
      </c>
      <c r="L160" s="572"/>
      <c r="M160" s="587" t="s">
        <v>248</v>
      </c>
      <c r="N160" s="572"/>
      <c r="O160" s="587" t="s">
        <v>208</v>
      </c>
      <c r="P160" s="572"/>
      <c r="Q160" s="578">
        <f t="shared" si="4"/>
        <v>0</v>
      </c>
      <c r="R160" s="579">
        <f t="shared" si="4"/>
        <v>9691.23</v>
      </c>
      <c r="S160" s="579">
        <f t="shared" si="4"/>
        <v>9691.23</v>
      </c>
      <c r="T160" s="580">
        <f t="shared" si="5"/>
        <v>19382.46</v>
      </c>
    </row>
    <row r="161" spans="1:20" x14ac:dyDescent="0.3">
      <c r="A161" s="581" t="s">
        <v>453</v>
      </c>
      <c r="B161" s="582" t="s">
        <v>320</v>
      </c>
      <c r="C161" s="583" t="s">
        <v>303</v>
      </c>
      <c r="D161" s="572"/>
      <c r="E161" s="584">
        <v>10246.200000000001</v>
      </c>
      <c r="F161" s="585">
        <v>10246.200000000001</v>
      </c>
      <c r="G161" s="586">
        <v>10246.200000000001</v>
      </c>
      <c r="H161" s="588"/>
      <c r="I161" s="581">
        <v>2</v>
      </c>
      <c r="J161" s="582">
        <v>2</v>
      </c>
      <c r="K161" s="583">
        <v>2</v>
      </c>
      <c r="L161" s="572"/>
      <c r="M161" s="587" t="s">
        <v>248</v>
      </c>
      <c r="N161" s="572"/>
      <c r="O161" s="587" t="s">
        <v>208</v>
      </c>
      <c r="P161" s="572"/>
      <c r="Q161" s="578">
        <f t="shared" si="4"/>
        <v>20492.400000000001</v>
      </c>
      <c r="R161" s="579">
        <f t="shared" si="4"/>
        <v>20492.400000000001</v>
      </c>
      <c r="S161" s="579">
        <f t="shared" si="4"/>
        <v>20492.400000000001</v>
      </c>
      <c r="T161" s="580">
        <f t="shared" si="5"/>
        <v>61477.200000000004</v>
      </c>
    </row>
    <row r="162" spans="1:20" x14ac:dyDescent="0.3">
      <c r="A162" s="581" t="s">
        <v>453</v>
      </c>
      <c r="B162" s="582" t="s">
        <v>443</v>
      </c>
      <c r="C162" s="583" t="s">
        <v>303</v>
      </c>
      <c r="D162" s="572"/>
      <c r="E162" s="584">
        <v>10801.07</v>
      </c>
      <c r="F162" s="585">
        <v>10801.07</v>
      </c>
      <c r="G162" s="586">
        <v>10801.07</v>
      </c>
      <c r="H162" s="588"/>
      <c r="I162" s="581">
        <v>1</v>
      </c>
      <c r="J162" s="582">
        <v>1</v>
      </c>
      <c r="K162" s="583">
        <v>1</v>
      </c>
      <c r="L162" s="572"/>
      <c r="M162" s="587" t="s">
        <v>248</v>
      </c>
      <c r="N162" s="572"/>
      <c r="O162" s="587" t="s">
        <v>208</v>
      </c>
      <c r="P162" s="572"/>
      <c r="Q162" s="578">
        <f t="shared" si="4"/>
        <v>10801.07</v>
      </c>
      <c r="R162" s="579">
        <f t="shared" si="4"/>
        <v>10801.07</v>
      </c>
      <c r="S162" s="579">
        <f t="shared" si="4"/>
        <v>10801.07</v>
      </c>
      <c r="T162" s="580">
        <f t="shared" si="5"/>
        <v>32403.21</v>
      </c>
    </row>
    <row r="163" spans="1:20" x14ac:dyDescent="0.3">
      <c r="A163" s="581" t="s">
        <v>453</v>
      </c>
      <c r="B163" s="582" t="s">
        <v>388</v>
      </c>
      <c r="C163" s="583" t="s">
        <v>303</v>
      </c>
      <c r="D163" s="572"/>
      <c r="E163" s="584">
        <v>10523.53</v>
      </c>
      <c r="F163" s="585">
        <v>10523.53</v>
      </c>
      <c r="G163" s="586">
        <v>10523.53</v>
      </c>
      <c r="H163" s="588"/>
      <c r="I163" s="581">
        <v>13</v>
      </c>
      <c r="J163" s="582">
        <v>13</v>
      </c>
      <c r="K163" s="583">
        <v>11</v>
      </c>
      <c r="L163" s="572"/>
      <c r="M163" s="587" t="s">
        <v>248</v>
      </c>
      <c r="N163" s="572"/>
      <c r="O163" s="587" t="s">
        <v>208</v>
      </c>
      <c r="P163" s="572"/>
      <c r="Q163" s="578">
        <f t="shared" si="4"/>
        <v>136805.89000000001</v>
      </c>
      <c r="R163" s="579">
        <f t="shared" si="4"/>
        <v>136805.89000000001</v>
      </c>
      <c r="S163" s="579">
        <f t="shared" si="4"/>
        <v>115758.83</v>
      </c>
      <c r="T163" s="580">
        <f t="shared" si="5"/>
        <v>389370.61000000004</v>
      </c>
    </row>
    <row r="164" spans="1:20" x14ac:dyDescent="0.3">
      <c r="A164" s="581" t="s">
        <v>453</v>
      </c>
      <c r="B164" s="582" t="s">
        <v>321</v>
      </c>
      <c r="C164" s="583" t="s">
        <v>303</v>
      </c>
      <c r="D164" s="572"/>
      <c r="E164" s="584">
        <v>10801.07</v>
      </c>
      <c r="F164" s="585">
        <v>10801.07</v>
      </c>
      <c r="G164" s="586">
        <v>10801.07</v>
      </c>
      <c r="H164" s="588"/>
      <c r="I164" s="581">
        <v>22</v>
      </c>
      <c r="J164" s="582">
        <v>20</v>
      </c>
      <c r="K164" s="583">
        <v>19</v>
      </c>
      <c r="L164" s="572"/>
      <c r="M164" s="587" t="s">
        <v>248</v>
      </c>
      <c r="N164" s="572"/>
      <c r="O164" s="587" t="s">
        <v>208</v>
      </c>
      <c r="P164" s="572"/>
      <c r="Q164" s="578">
        <f t="shared" si="4"/>
        <v>237623.53999999998</v>
      </c>
      <c r="R164" s="579">
        <f t="shared" si="4"/>
        <v>216021.4</v>
      </c>
      <c r="S164" s="579">
        <f t="shared" si="4"/>
        <v>205220.33</v>
      </c>
      <c r="T164" s="580">
        <f t="shared" si="5"/>
        <v>658865.2699999999</v>
      </c>
    </row>
    <row r="165" spans="1:20" x14ac:dyDescent="0.3">
      <c r="A165" s="581" t="s">
        <v>453</v>
      </c>
      <c r="B165" s="582" t="s">
        <v>322</v>
      </c>
      <c r="C165" s="583" t="s">
        <v>303</v>
      </c>
      <c r="D165" s="572"/>
      <c r="E165" s="584">
        <v>10801.07</v>
      </c>
      <c r="F165" s="585">
        <v>10801.07</v>
      </c>
      <c r="G165" s="586">
        <v>10801.07</v>
      </c>
      <c r="H165" s="588"/>
      <c r="I165" s="581">
        <v>1</v>
      </c>
      <c r="J165" s="582">
        <v>1</v>
      </c>
      <c r="K165" s="583">
        <v>1</v>
      </c>
      <c r="L165" s="572"/>
      <c r="M165" s="587" t="s">
        <v>248</v>
      </c>
      <c r="N165" s="572"/>
      <c r="O165" s="587" t="s">
        <v>208</v>
      </c>
      <c r="P165" s="572"/>
      <c r="Q165" s="578">
        <f t="shared" si="4"/>
        <v>10801.07</v>
      </c>
      <c r="R165" s="579">
        <f t="shared" si="4"/>
        <v>10801.07</v>
      </c>
      <c r="S165" s="579">
        <f t="shared" si="4"/>
        <v>10801.07</v>
      </c>
      <c r="T165" s="580">
        <f t="shared" si="5"/>
        <v>32403.21</v>
      </c>
    </row>
    <row r="166" spans="1:20" x14ac:dyDescent="0.3">
      <c r="A166" s="581" t="s">
        <v>453</v>
      </c>
      <c r="B166" s="582" t="s">
        <v>323</v>
      </c>
      <c r="C166" s="583" t="s">
        <v>303</v>
      </c>
      <c r="D166" s="572"/>
      <c r="E166" s="584">
        <v>10523.52</v>
      </c>
      <c r="F166" s="585">
        <v>10523.52</v>
      </c>
      <c r="G166" s="586">
        <v>10523.52</v>
      </c>
      <c r="H166" s="588"/>
      <c r="I166" s="581">
        <v>5</v>
      </c>
      <c r="J166" s="582">
        <v>5</v>
      </c>
      <c r="K166" s="583">
        <v>4</v>
      </c>
      <c r="L166" s="572"/>
      <c r="M166" s="587" t="s">
        <v>248</v>
      </c>
      <c r="N166" s="572"/>
      <c r="O166" s="587" t="s">
        <v>208</v>
      </c>
      <c r="P166" s="572"/>
      <c r="Q166" s="578">
        <f t="shared" si="4"/>
        <v>52617.600000000006</v>
      </c>
      <c r="R166" s="579">
        <f t="shared" si="4"/>
        <v>52617.600000000006</v>
      </c>
      <c r="S166" s="579">
        <f t="shared" si="4"/>
        <v>42094.080000000002</v>
      </c>
      <c r="T166" s="580">
        <f t="shared" si="5"/>
        <v>147329.28000000003</v>
      </c>
    </row>
    <row r="167" spans="1:20" x14ac:dyDescent="0.3">
      <c r="A167" s="581" t="s">
        <v>453</v>
      </c>
      <c r="B167" s="582" t="s">
        <v>324</v>
      </c>
      <c r="C167" s="583" t="s">
        <v>303</v>
      </c>
      <c r="D167" s="572"/>
      <c r="E167" s="584">
        <v>0</v>
      </c>
      <c r="F167" s="585">
        <v>0</v>
      </c>
      <c r="G167" s="586">
        <v>10801.06</v>
      </c>
      <c r="H167" s="588"/>
      <c r="I167" s="581">
        <v>0</v>
      </c>
      <c r="J167" s="582">
        <v>0</v>
      </c>
      <c r="K167" s="583">
        <v>1</v>
      </c>
      <c r="L167" s="572"/>
      <c r="M167" s="587" t="s">
        <v>248</v>
      </c>
      <c r="N167" s="572"/>
      <c r="O167" s="587" t="s">
        <v>208</v>
      </c>
      <c r="P167" s="572"/>
      <c r="Q167" s="578">
        <f t="shared" si="4"/>
        <v>0</v>
      </c>
      <c r="R167" s="579">
        <f t="shared" si="4"/>
        <v>0</v>
      </c>
      <c r="S167" s="579">
        <f t="shared" si="4"/>
        <v>10801.06</v>
      </c>
      <c r="T167" s="580">
        <f t="shared" si="5"/>
        <v>10801.06</v>
      </c>
    </row>
    <row r="168" spans="1:20" x14ac:dyDescent="0.3">
      <c r="A168" s="581" t="s">
        <v>453</v>
      </c>
      <c r="B168" s="582" t="s">
        <v>325</v>
      </c>
      <c r="C168" s="583" t="s">
        <v>303</v>
      </c>
      <c r="D168" s="572"/>
      <c r="E168" s="584">
        <v>11085.91</v>
      </c>
      <c r="F168" s="585">
        <v>11085.91</v>
      </c>
      <c r="G168" s="586">
        <v>11085.91</v>
      </c>
      <c r="H168" s="588"/>
      <c r="I168" s="581">
        <v>17</v>
      </c>
      <c r="J168" s="582">
        <v>17</v>
      </c>
      <c r="K168" s="583">
        <v>17</v>
      </c>
      <c r="L168" s="572"/>
      <c r="M168" s="587" t="s">
        <v>248</v>
      </c>
      <c r="N168" s="572"/>
      <c r="O168" s="587" t="s">
        <v>208</v>
      </c>
      <c r="P168" s="572"/>
      <c r="Q168" s="578">
        <f t="shared" si="4"/>
        <v>188460.47</v>
      </c>
      <c r="R168" s="579">
        <f t="shared" si="4"/>
        <v>188460.47</v>
      </c>
      <c r="S168" s="579">
        <f t="shared" si="4"/>
        <v>188460.47</v>
      </c>
      <c r="T168" s="580">
        <f t="shared" si="5"/>
        <v>565381.41</v>
      </c>
    </row>
    <row r="169" spans="1:20" x14ac:dyDescent="0.3">
      <c r="A169" s="581" t="s">
        <v>453</v>
      </c>
      <c r="B169" s="582" t="s">
        <v>389</v>
      </c>
      <c r="C169" s="583" t="s">
        <v>303</v>
      </c>
      <c r="D169" s="572"/>
      <c r="E169" s="584">
        <v>11085.91</v>
      </c>
      <c r="F169" s="585">
        <v>11085.91</v>
      </c>
      <c r="G169" s="586">
        <v>11085.91</v>
      </c>
      <c r="H169" s="588"/>
      <c r="I169" s="581">
        <v>1</v>
      </c>
      <c r="J169" s="582">
        <v>1</v>
      </c>
      <c r="K169" s="583">
        <v>1</v>
      </c>
      <c r="L169" s="572"/>
      <c r="M169" s="587" t="s">
        <v>248</v>
      </c>
      <c r="N169" s="572"/>
      <c r="O169" s="587" t="s">
        <v>208</v>
      </c>
      <c r="P169" s="572"/>
      <c r="Q169" s="578">
        <f t="shared" si="4"/>
        <v>11085.91</v>
      </c>
      <c r="R169" s="579">
        <f t="shared" si="4"/>
        <v>11085.91</v>
      </c>
      <c r="S169" s="579">
        <f t="shared" si="4"/>
        <v>11085.91</v>
      </c>
      <c r="T169" s="580">
        <f t="shared" si="5"/>
        <v>33257.729999999996</v>
      </c>
    </row>
    <row r="170" spans="1:20" x14ac:dyDescent="0.3">
      <c r="A170" s="581" t="s">
        <v>453</v>
      </c>
      <c r="B170" s="582" t="s">
        <v>326</v>
      </c>
      <c r="C170" s="583" t="s">
        <v>303</v>
      </c>
      <c r="D170" s="572"/>
      <c r="E170" s="584">
        <v>11085.91</v>
      </c>
      <c r="F170" s="585">
        <v>11085.91</v>
      </c>
      <c r="G170" s="586">
        <v>11085.91</v>
      </c>
      <c r="H170" s="588"/>
      <c r="I170" s="581">
        <v>2</v>
      </c>
      <c r="J170" s="582">
        <v>2</v>
      </c>
      <c r="K170" s="583">
        <v>2</v>
      </c>
      <c r="L170" s="572"/>
      <c r="M170" s="587" t="s">
        <v>248</v>
      </c>
      <c r="N170" s="572"/>
      <c r="O170" s="587" t="s">
        <v>208</v>
      </c>
      <c r="P170" s="572"/>
      <c r="Q170" s="578">
        <f t="shared" si="4"/>
        <v>22171.82</v>
      </c>
      <c r="R170" s="579">
        <f t="shared" si="4"/>
        <v>22171.82</v>
      </c>
      <c r="S170" s="579">
        <f t="shared" si="4"/>
        <v>22171.82</v>
      </c>
      <c r="T170" s="580">
        <f t="shared" si="5"/>
        <v>66515.459999999992</v>
      </c>
    </row>
    <row r="171" spans="1:20" x14ac:dyDescent="0.3">
      <c r="A171" s="581" t="s">
        <v>453</v>
      </c>
      <c r="B171" s="582" t="s">
        <v>327</v>
      </c>
      <c r="C171" s="583" t="s">
        <v>303</v>
      </c>
      <c r="D171" s="572"/>
      <c r="E171" s="584">
        <v>11085.91</v>
      </c>
      <c r="F171" s="585">
        <v>11085.91</v>
      </c>
      <c r="G171" s="586">
        <v>11085.91</v>
      </c>
      <c r="H171" s="588"/>
      <c r="I171" s="581">
        <v>20</v>
      </c>
      <c r="J171" s="582">
        <v>20</v>
      </c>
      <c r="K171" s="583">
        <v>20</v>
      </c>
      <c r="L171" s="572"/>
      <c r="M171" s="587" t="s">
        <v>248</v>
      </c>
      <c r="N171" s="572"/>
      <c r="O171" s="587" t="s">
        <v>208</v>
      </c>
      <c r="P171" s="572"/>
      <c r="Q171" s="578">
        <f t="shared" si="4"/>
        <v>221718.2</v>
      </c>
      <c r="R171" s="579">
        <f t="shared" si="4"/>
        <v>221718.2</v>
      </c>
      <c r="S171" s="579">
        <f t="shared" si="4"/>
        <v>221718.2</v>
      </c>
      <c r="T171" s="580">
        <f t="shared" si="5"/>
        <v>665154.60000000009</v>
      </c>
    </row>
    <row r="172" spans="1:20" x14ac:dyDescent="0.3">
      <c r="A172" s="581" t="s">
        <v>453</v>
      </c>
      <c r="B172" s="582" t="s">
        <v>328</v>
      </c>
      <c r="C172" s="583" t="s">
        <v>303</v>
      </c>
      <c r="D172" s="572"/>
      <c r="E172" s="584">
        <v>11085.91</v>
      </c>
      <c r="F172" s="585">
        <v>11085.91</v>
      </c>
      <c r="G172" s="586">
        <v>11085.91</v>
      </c>
      <c r="H172" s="588"/>
      <c r="I172" s="581">
        <v>1</v>
      </c>
      <c r="J172" s="582">
        <v>1</v>
      </c>
      <c r="K172" s="583">
        <v>1</v>
      </c>
      <c r="L172" s="572"/>
      <c r="M172" s="587" t="s">
        <v>248</v>
      </c>
      <c r="N172" s="572"/>
      <c r="O172" s="587" t="s">
        <v>208</v>
      </c>
      <c r="P172" s="572"/>
      <c r="Q172" s="578">
        <f t="shared" si="4"/>
        <v>11085.91</v>
      </c>
      <c r="R172" s="579">
        <f t="shared" si="4"/>
        <v>11085.91</v>
      </c>
      <c r="S172" s="579">
        <f t="shared" si="4"/>
        <v>11085.91</v>
      </c>
      <c r="T172" s="580">
        <f t="shared" si="5"/>
        <v>33257.729999999996</v>
      </c>
    </row>
    <row r="173" spans="1:20" x14ac:dyDescent="0.3">
      <c r="A173" s="581" t="s">
        <v>453</v>
      </c>
      <c r="B173" s="582" t="s">
        <v>329</v>
      </c>
      <c r="C173" s="583" t="s">
        <v>303</v>
      </c>
      <c r="D173" s="572"/>
      <c r="E173" s="584">
        <v>11085.91</v>
      </c>
      <c r="F173" s="585">
        <v>11085.91</v>
      </c>
      <c r="G173" s="586">
        <v>11085.91</v>
      </c>
      <c r="H173" s="588"/>
      <c r="I173" s="581">
        <v>6</v>
      </c>
      <c r="J173" s="582">
        <v>5</v>
      </c>
      <c r="K173" s="583">
        <v>5</v>
      </c>
      <c r="L173" s="572"/>
      <c r="M173" s="587" t="s">
        <v>248</v>
      </c>
      <c r="N173" s="572"/>
      <c r="O173" s="587" t="s">
        <v>208</v>
      </c>
      <c r="P173" s="572"/>
      <c r="Q173" s="578">
        <f t="shared" si="4"/>
        <v>66515.459999999992</v>
      </c>
      <c r="R173" s="579">
        <f t="shared" si="4"/>
        <v>55429.55</v>
      </c>
      <c r="S173" s="579">
        <f t="shared" si="4"/>
        <v>55429.55</v>
      </c>
      <c r="T173" s="580">
        <f t="shared" si="5"/>
        <v>177374.56</v>
      </c>
    </row>
    <row r="174" spans="1:20" x14ac:dyDescent="0.3">
      <c r="A174" s="581" t="s">
        <v>453</v>
      </c>
      <c r="B174" s="582" t="s">
        <v>330</v>
      </c>
      <c r="C174" s="583" t="s">
        <v>303</v>
      </c>
      <c r="D174" s="572"/>
      <c r="E174" s="584">
        <v>11085.91</v>
      </c>
      <c r="F174" s="585">
        <v>11085.91</v>
      </c>
      <c r="G174" s="586">
        <v>11085.91</v>
      </c>
      <c r="H174" s="588"/>
      <c r="I174" s="581">
        <v>169</v>
      </c>
      <c r="J174" s="582">
        <v>166</v>
      </c>
      <c r="K174" s="583">
        <v>166</v>
      </c>
      <c r="L174" s="572"/>
      <c r="M174" s="587" t="s">
        <v>248</v>
      </c>
      <c r="N174" s="572"/>
      <c r="O174" s="587" t="s">
        <v>208</v>
      </c>
      <c r="P174" s="572"/>
      <c r="Q174" s="578">
        <f t="shared" si="4"/>
        <v>1873518.79</v>
      </c>
      <c r="R174" s="579">
        <f t="shared" si="4"/>
        <v>1840261.06</v>
      </c>
      <c r="S174" s="579">
        <f t="shared" si="4"/>
        <v>1840261.06</v>
      </c>
      <c r="T174" s="580">
        <f t="shared" si="5"/>
        <v>5554040.9100000001</v>
      </c>
    </row>
    <row r="175" spans="1:20" x14ac:dyDescent="0.3">
      <c r="A175" s="581" t="s">
        <v>453</v>
      </c>
      <c r="B175" s="582" t="s">
        <v>331</v>
      </c>
      <c r="C175" s="583" t="s">
        <v>303</v>
      </c>
      <c r="D175" s="572"/>
      <c r="E175" s="584">
        <v>11085.91</v>
      </c>
      <c r="F175" s="585">
        <v>11085.91</v>
      </c>
      <c r="G175" s="586">
        <v>11085.91</v>
      </c>
      <c r="H175" s="588"/>
      <c r="I175" s="581">
        <v>4</v>
      </c>
      <c r="J175" s="582">
        <v>4</v>
      </c>
      <c r="K175" s="583">
        <v>4</v>
      </c>
      <c r="L175" s="572"/>
      <c r="M175" s="587" t="s">
        <v>248</v>
      </c>
      <c r="N175" s="572"/>
      <c r="O175" s="587" t="s">
        <v>208</v>
      </c>
      <c r="P175" s="572"/>
      <c r="Q175" s="578">
        <f t="shared" si="4"/>
        <v>44343.64</v>
      </c>
      <c r="R175" s="579">
        <f t="shared" si="4"/>
        <v>44343.64</v>
      </c>
      <c r="S175" s="579">
        <f t="shared" si="4"/>
        <v>44343.64</v>
      </c>
      <c r="T175" s="580">
        <f t="shared" si="5"/>
        <v>133030.91999999998</v>
      </c>
    </row>
    <row r="176" spans="1:20" x14ac:dyDescent="0.3">
      <c r="A176" s="581" t="s">
        <v>453</v>
      </c>
      <c r="B176" s="582" t="s">
        <v>332</v>
      </c>
      <c r="C176" s="583" t="s">
        <v>303</v>
      </c>
      <c r="D176" s="572"/>
      <c r="E176" s="584">
        <v>11085.91</v>
      </c>
      <c r="F176" s="585">
        <v>11085.91</v>
      </c>
      <c r="G176" s="586">
        <v>11085.91</v>
      </c>
      <c r="H176" s="588"/>
      <c r="I176" s="581">
        <v>3</v>
      </c>
      <c r="J176" s="582">
        <v>3</v>
      </c>
      <c r="K176" s="583">
        <v>3</v>
      </c>
      <c r="L176" s="572"/>
      <c r="M176" s="587" t="s">
        <v>248</v>
      </c>
      <c r="N176" s="572"/>
      <c r="O176" s="587" t="s">
        <v>208</v>
      </c>
      <c r="P176" s="572"/>
      <c r="Q176" s="578">
        <f t="shared" si="4"/>
        <v>33257.729999999996</v>
      </c>
      <c r="R176" s="579">
        <f t="shared" si="4"/>
        <v>33257.729999999996</v>
      </c>
      <c r="S176" s="579">
        <f t="shared" si="4"/>
        <v>33257.729999999996</v>
      </c>
      <c r="T176" s="580">
        <f t="shared" si="5"/>
        <v>99773.189999999988</v>
      </c>
    </row>
    <row r="177" spans="1:20" x14ac:dyDescent="0.3">
      <c r="A177" s="581" t="s">
        <v>453</v>
      </c>
      <c r="B177" s="582" t="s">
        <v>333</v>
      </c>
      <c r="C177" s="583" t="s">
        <v>303</v>
      </c>
      <c r="D177" s="572"/>
      <c r="E177" s="584">
        <v>11085.91</v>
      </c>
      <c r="F177" s="585">
        <v>11085.91</v>
      </c>
      <c r="G177" s="586">
        <v>11085.91</v>
      </c>
      <c r="H177" s="588"/>
      <c r="I177" s="581">
        <v>2</v>
      </c>
      <c r="J177" s="582">
        <v>2</v>
      </c>
      <c r="K177" s="583">
        <v>2</v>
      </c>
      <c r="L177" s="572"/>
      <c r="M177" s="587" t="s">
        <v>248</v>
      </c>
      <c r="N177" s="572"/>
      <c r="O177" s="587" t="s">
        <v>208</v>
      </c>
      <c r="P177" s="572"/>
      <c r="Q177" s="578">
        <f t="shared" si="4"/>
        <v>22171.82</v>
      </c>
      <c r="R177" s="579">
        <f t="shared" si="4"/>
        <v>22171.82</v>
      </c>
      <c r="S177" s="579">
        <f t="shared" si="4"/>
        <v>22171.82</v>
      </c>
      <c r="T177" s="580">
        <f t="shared" si="5"/>
        <v>66515.459999999992</v>
      </c>
    </row>
    <row r="178" spans="1:20" x14ac:dyDescent="0.3">
      <c r="A178" s="581" t="s">
        <v>453</v>
      </c>
      <c r="B178" s="582" t="s">
        <v>390</v>
      </c>
      <c r="C178" s="583" t="s">
        <v>303</v>
      </c>
      <c r="D178" s="572"/>
      <c r="E178" s="584">
        <v>11085.91</v>
      </c>
      <c r="F178" s="585">
        <v>11085.91</v>
      </c>
      <c r="G178" s="586">
        <v>11085.91</v>
      </c>
      <c r="H178" s="588"/>
      <c r="I178" s="581">
        <v>2</v>
      </c>
      <c r="J178" s="582">
        <v>2</v>
      </c>
      <c r="K178" s="583">
        <v>2</v>
      </c>
      <c r="L178" s="572"/>
      <c r="M178" s="587" t="s">
        <v>248</v>
      </c>
      <c r="N178" s="572"/>
      <c r="O178" s="587" t="s">
        <v>208</v>
      </c>
      <c r="P178" s="572"/>
      <c r="Q178" s="578">
        <f t="shared" si="4"/>
        <v>22171.82</v>
      </c>
      <c r="R178" s="579">
        <f t="shared" si="4"/>
        <v>22171.82</v>
      </c>
      <c r="S178" s="579">
        <f t="shared" si="4"/>
        <v>22171.82</v>
      </c>
      <c r="T178" s="580">
        <f t="shared" si="5"/>
        <v>66515.459999999992</v>
      </c>
    </row>
    <row r="179" spans="1:20" x14ac:dyDescent="0.3">
      <c r="A179" s="581" t="s">
        <v>453</v>
      </c>
      <c r="B179" s="582" t="s">
        <v>334</v>
      </c>
      <c r="C179" s="583" t="s">
        <v>303</v>
      </c>
      <c r="D179" s="572"/>
      <c r="E179" s="584">
        <v>11085.91</v>
      </c>
      <c r="F179" s="585">
        <v>11085.91</v>
      </c>
      <c r="G179" s="586">
        <v>11085.91</v>
      </c>
      <c r="H179" s="588"/>
      <c r="I179" s="581">
        <v>15</v>
      </c>
      <c r="J179" s="582">
        <v>15</v>
      </c>
      <c r="K179" s="583">
        <v>19</v>
      </c>
      <c r="L179" s="572"/>
      <c r="M179" s="587" t="s">
        <v>248</v>
      </c>
      <c r="N179" s="572"/>
      <c r="O179" s="587" t="s">
        <v>208</v>
      </c>
      <c r="P179" s="572"/>
      <c r="Q179" s="578">
        <f t="shared" si="4"/>
        <v>166288.65</v>
      </c>
      <c r="R179" s="579">
        <f t="shared" si="4"/>
        <v>166288.65</v>
      </c>
      <c r="S179" s="579">
        <f t="shared" si="4"/>
        <v>210632.29</v>
      </c>
      <c r="T179" s="580">
        <f t="shared" si="5"/>
        <v>543209.59</v>
      </c>
    </row>
    <row r="180" spans="1:20" x14ac:dyDescent="0.3">
      <c r="A180" s="581" t="s">
        <v>453</v>
      </c>
      <c r="B180" s="582" t="s">
        <v>335</v>
      </c>
      <c r="C180" s="583" t="s">
        <v>303</v>
      </c>
      <c r="D180" s="572"/>
      <c r="E180" s="584">
        <v>11085.91</v>
      </c>
      <c r="F180" s="585">
        <v>11085.91</v>
      </c>
      <c r="G180" s="586">
        <v>11085.91</v>
      </c>
      <c r="H180" s="588"/>
      <c r="I180" s="581">
        <v>7</v>
      </c>
      <c r="J180" s="582">
        <v>7</v>
      </c>
      <c r="K180" s="583">
        <v>7</v>
      </c>
      <c r="L180" s="572"/>
      <c r="M180" s="587" t="s">
        <v>248</v>
      </c>
      <c r="N180" s="572"/>
      <c r="O180" s="587" t="s">
        <v>208</v>
      </c>
      <c r="P180" s="572"/>
      <c r="Q180" s="578">
        <f t="shared" si="4"/>
        <v>77601.37</v>
      </c>
      <c r="R180" s="579">
        <f t="shared" si="4"/>
        <v>77601.37</v>
      </c>
      <c r="S180" s="579">
        <f t="shared" si="4"/>
        <v>77601.37</v>
      </c>
      <c r="T180" s="580">
        <f t="shared" si="5"/>
        <v>232804.11</v>
      </c>
    </row>
    <row r="181" spans="1:20" x14ac:dyDescent="0.3">
      <c r="A181" s="581" t="s">
        <v>453</v>
      </c>
      <c r="B181" s="582" t="s">
        <v>336</v>
      </c>
      <c r="C181" s="583" t="s">
        <v>303</v>
      </c>
      <c r="D181" s="572"/>
      <c r="E181" s="584">
        <v>11085.91</v>
      </c>
      <c r="F181" s="585">
        <v>11085.91</v>
      </c>
      <c r="G181" s="586">
        <v>11085.91</v>
      </c>
      <c r="H181" s="588"/>
      <c r="I181" s="581">
        <v>17</v>
      </c>
      <c r="J181" s="582">
        <v>17</v>
      </c>
      <c r="K181" s="583">
        <v>17</v>
      </c>
      <c r="L181" s="572"/>
      <c r="M181" s="587" t="s">
        <v>248</v>
      </c>
      <c r="N181" s="572"/>
      <c r="O181" s="587" t="s">
        <v>208</v>
      </c>
      <c r="P181" s="572"/>
      <c r="Q181" s="578">
        <f t="shared" si="4"/>
        <v>188460.47</v>
      </c>
      <c r="R181" s="579">
        <f t="shared" si="4"/>
        <v>188460.47</v>
      </c>
      <c r="S181" s="579">
        <f t="shared" si="4"/>
        <v>188460.47</v>
      </c>
      <c r="T181" s="580">
        <f t="shared" si="5"/>
        <v>565381.41</v>
      </c>
    </row>
    <row r="182" spans="1:20" x14ac:dyDescent="0.3">
      <c r="A182" s="581" t="s">
        <v>453</v>
      </c>
      <c r="B182" s="582" t="s">
        <v>330</v>
      </c>
      <c r="C182" s="583" t="s">
        <v>303</v>
      </c>
      <c r="D182" s="572"/>
      <c r="E182" s="584">
        <v>8314.43</v>
      </c>
      <c r="F182" s="585">
        <v>8314.43</v>
      </c>
      <c r="G182" s="586">
        <v>8314.43</v>
      </c>
      <c r="H182" s="588"/>
      <c r="I182" s="581">
        <v>1</v>
      </c>
      <c r="J182" s="582">
        <v>1</v>
      </c>
      <c r="K182" s="583">
        <v>1</v>
      </c>
      <c r="L182" s="572"/>
      <c r="M182" s="587" t="s">
        <v>248</v>
      </c>
      <c r="N182" s="572"/>
      <c r="O182" s="587" t="s">
        <v>208</v>
      </c>
      <c r="P182" s="572"/>
      <c r="Q182" s="578">
        <f t="shared" si="4"/>
        <v>8314.43</v>
      </c>
      <c r="R182" s="579">
        <f t="shared" si="4"/>
        <v>8314.43</v>
      </c>
      <c r="S182" s="579">
        <f t="shared" si="4"/>
        <v>8314.43</v>
      </c>
      <c r="T182" s="580">
        <f t="shared" si="5"/>
        <v>24943.29</v>
      </c>
    </row>
    <row r="183" spans="1:20" x14ac:dyDescent="0.3">
      <c r="A183" s="581" t="s">
        <v>453</v>
      </c>
      <c r="B183" s="582" t="s">
        <v>337</v>
      </c>
      <c r="C183" s="583" t="s">
        <v>247</v>
      </c>
      <c r="D183" s="572"/>
      <c r="E183" s="584">
        <v>6194.94</v>
      </c>
      <c r="F183" s="585">
        <v>6194.94</v>
      </c>
      <c r="G183" s="586">
        <v>6194.94</v>
      </c>
      <c r="H183" s="572"/>
      <c r="I183" s="581">
        <v>1</v>
      </c>
      <c r="J183" s="582">
        <v>1</v>
      </c>
      <c r="K183" s="583">
        <v>1</v>
      </c>
      <c r="L183" s="572"/>
      <c r="M183" s="587" t="s">
        <v>248</v>
      </c>
      <c r="N183" s="572"/>
      <c r="O183" s="587" t="s">
        <v>208</v>
      </c>
      <c r="P183" s="572"/>
      <c r="Q183" s="578">
        <f t="shared" si="4"/>
        <v>6194.94</v>
      </c>
      <c r="R183" s="579">
        <f t="shared" si="4"/>
        <v>6194.94</v>
      </c>
      <c r="S183" s="579">
        <f t="shared" si="4"/>
        <v>6194.94</v>
      </c>
      <c r="T183" s="580">
        <f t="shared" si="5"/>
        <v>18584.82</v>
      </c>
    </row>
    <row r="184" spans="1:20" x14ac:dyDescent="0.3">
      <c r="A184" s="581" t="s">
        <v>453</v>
      </c>
      <c r="B184" s="582" t="s">
        <v>267</v>
      </c>
      <c r="C184" s="583" t="s">
        <v>247</v>
      </c>
      <c r="D184" s="572"/>
      <c r="E184" s="584">
        <v>8395.94</v>
      </c>
      <c r="F184" s="585">
        <v>8395.94</v>
      </c>
      <c r="G184" s="586">
        <v>8395.94</v>
      </c>
      <c r="H184" s="588"/>
      <c r="I184" s="581">
        <v>1</v>
      </c>
      <c r="J184" s="582">
        <v>1</v>
      </c>
      <c r="K184" s="583">
        <v>1</v>
      </c>
      <c r="L184" s="572"/>
      <c r="M184" s="587" t="s">
        <v>248</v>
      </c>
      <c r="N184" s="572"/>
      <c r="O184" s="587" t="s">
        <v>208</v>
      </c>
      <c r="P184" s="572"/>
      <c r="Q184" s="578">
        <f t="shared" si="4"/>
        <v>8395.94</v>
      </c>
      <c r="R184" s="579">
        <f t="shared" si="4"/>
        <v>8395.94</v>
      </c>
      <c r="S184" s="579">
        <f t="shared" si="4"/>
        <v>8395.94</v>
      </c>
      <c r="T184" s="580">
        <f t="shared" si="5"/>
        <v>25187.82</v>
      </c>
    </row>
    <row r="185" spans="1:20" x14ac:dyDescent="0.3">
      <c r="A185" s="581" t="s">
        <v>453</v>
      </c>
      <c r="B185" s="582" t="s">
        <v>268</v>
      </c>
      <c r="C185" s="583" t="s">
        <v>247</v>
      </c>
      <c r="D185" s="572"/>
      <c r="E185" s="584">
        <v>8853.8799999999992</v>
      </c>
      <c r="F185" s="585">
        <v>8853.8799999999992</v>
      </c>
      <c r="G185" s="586">
        <v>8853.8799999999992</v>
      </c>
      <c r="H185" s="588"/>
      <c r="I185" s="581">
        <v>3</v>
      </c>
      <c r="J185" s="582">
        <v>3</v>
      </c>
      <c r="K185" s="583">
        <v>3</v>
      </c>
      <c r="L185" s="572"/>
      <c r="M185" s="587" t="s">
        <v>248</v>
      </c>
      <c r="N185" s="572"/>
      <c r="O185" s="587" t="s">
        <v>208</v>
      </c>
      <c r="P185" s="572"/>
      <c r="Q185" s="578">
        <f t="shared" si="4"/>
        <v>26561.64</v>
      </c>
      <c r="R185" s="579">
        <f t="shared" si="4"/>
        <v>26561.64</v>
      </c>
      <c r="S185" s="579">
        <f t="shared" si="4"/>
        <v>26561.64</v>
      </c>
      <c r="T185" s="580">
        <f t="shared" si="5"/>
        <v>79684.92</v>
      </c>
    </row>
    <row r="186" spans="1:20" x14ac:dyDescent="0.3">
      <c r="A186" s="581" t="s">
        <v>453</v>
      </c>
      <c r="B186" s="582" t="s">
        <v>272</v>
      </c>
      <c r="C186" s="583" t="s">
        <v>270</v>
      </c>
      <c r="D186" s="572"/>
      <c r="E186" s="584">
        <v>4013.26</v>
      </c>
      <c r="F186" s="585">
        <v>4013.26</v>
      </c>
      <c r="G186" s="586">
        <v>0</v>
      </c>
      <c r="H186" s="572"/>
      <c r="I186" s="581">
        <v>1</v>
      </c>
      <c r="J186" s="582">
        <v>1</v>
      </c>
      <c r="K186" s="583">
        <v>0</v>
      </c>
      <c r="L186" s="572"/>
      <c r="M186" s="587" t="s">
        <v>248</v>
      </c>
      <c r="N186" s="572"/>
      <c r="O186" s="587" t="s">
        <v>208</v>
      </c>
      <c r="P186" s="572"/>
      <c r="Q186" s="578">
        <f t="shared" si="4"/>
        <v>4013.26</v>
      </c>
      <c r="R186" s="579">
        <f t="shared" si="4"/>
        <v>4013.26</v>
      </c>
      <c r="S186" s="579">
        <f t="shared" si="4"/>
        <v>0</v>
      </c>
      <c r="T186" s="580">
        <f t="shared" si="5"/>
        <v>8026.52</v>
      </c>
    </row>
    <row r="187" spans="1:20" x14ac:dyDescent="0.3">
      <c r="A187" s="581" t="s">
        <v>453</v>
      </c>
      <c r="B187" s="582" t="s">
        <v>275</v>
      </c>
      <c r="C187" s="583" t="s">
        <v>270</v>
      </c>
      <c r="D187" s="572"/>
      <c r="E187" s="584">
        <v>4151.96</v>
      </c>
      <c r="F187" s="585">
        <v>4151.96</v>
      </c>
      <c r="G187" s="586">
        <v>4151.96</v>
      </c>
      <c r="H187" s="588"/>
      <c r="I187" s="581">
        <v>1</v>
      </c>
      <c r="J187" s="582">
        <v>1</v>
      </c>
      <c r="K187" s="583">
        <v>1</v>
      </c>
      <c r="L187" s="572"/>
      <c r="M187" s="587" t="s">
        <v>248</v>
      </c>
      <c r="N187" s="572"/>
      <c r="O187" s="587" t="s">
        <v>208</v>
      </c>
      <c r="P187" s="572"/>
      <c r="Q187" s="578">
        <f t="shared" si="4"/>
        <v>4151.96</v>
      </c>
      <c r="R187" s="579">
        <f t="shared" si="4"/>
        <v>4151.96</v>
      </c>
      <c r="S187" s="579">
        <f t="shared" si="4"/>
        <v>4151.96</v>
      </c>
      <c r="T187" s="580">
        <f t="shared" si="5"/>
        <v>12455.880000000001</v>
      </c>
    </row>
    <row r="188" spans="1:20" x14ac:dyDescent="0.3">
      <c r="A188" s="581" t="s">
        <v>453</v>
      </c>
      <c r="B188" s="582" t="s">
        <v>283</v>
      </c>
      <c r="C188" s="583" t="s">
        <v>270</v>
      </c>
      <c r="D188" s="572"/>
      <c r="E188" s="584">
        <v>4290.72</v>
      </c>
      <c r="F188" s="585">
        <v>4290.72</v>
      </c>
      <c r="G188" s="586">
        <v>4290.72</v>
      </c>
      <c r="H188" s="588"/>
      <c r="I188" s="581">
        <v>1</v>
      </c>
      <c r="J188" s="582">
        <v>1</v>
      </c>
      <c r="K188" s="583">
        <v>1</v>
      </c>
      <c r="L188" s="572"/>
      <c r="M188" s="587" t="s">
        <v>248</v>
      </c>
      <c r="N188" s="572"/>
      <c r="O188" s="587" t="s">
        <v>208</v>
      </c>
      <c r="P188" s="572"/>
      <c r="Q188" s="578">
        <f t="shared" si="4"/>
        <v>4290.72</v>
      </c>
      <c r="R188" s="579">
        <f t="shared" si="4"/>
        <v>4290.72</v>
      </c>
      <c r="S188" s="579">
        <f t="shared" si="4"/>
        <v>4290.72</v>
      </c>
      <c r="T188" s="580">
        <f t="shared" si="5"/>
        <v>12872.16</v>
      </c>
    </row>
    <row r="189" spans="1:20" x14ac:dyDescent="0.3">
      <c r="A189" s="581" t="s">
        <v>453</v>
      </c>
      <c r="B189" s="582" t="s">
        <v>284</v>
      </c>
      <c r="C189" s="583" t="s">
        <v>270</v>
      </c>
      <c r="D189" s="572"/>
      <c r="E189" s="584">
        <v>4429.5</v>
      </c>
      <c r="F189" s="585">
        <v>4429.5</v>
      </c>
      <c r="G189" s="586">
        <v>4429.5</v>
      </c>
      <c r="H189" s="572"/>
      <c r="I189" s="581">
        <v>1</v>
      </c>
      <c r="J189" s="582">
        <v>1</v>
      </c>
      <c r="K189" s="583">
        <v>1</v>
      </c>
      <c r="L189" s="572"/>
      <c r="M189" s="587" t="s">
        <v>248</v>
      </c>
      <c r="N189" s="572"/>
      <c r="O189" s="587" t="s">
        <v>208</v>
      </c>
      <c r="P189" s="572"/>
      <c r="Q189" s="578">
        <f t="shared" si="4"/>
        <v>4429.5</v>
      </c>
      <c r="R189" s="579">
        <f t="shared" si="4"/>
        <v>4429.5</v>
      </c>
      <c r="S189" s="579">
        <f t="shared" si="4"/>
        <v>4429.5</v>
      </c>
      <c r="T189" s="580">
        <f t="shared" si="5"/>
        <v>13288.5</v>
      </c>
    </row>
    <row r="190" spans="1:20" x14ac:dyDescent="0.3">
      <c r="A190" s="581" t="s">
        <v>453</v>
      </c>
      <c r="B190" s="582" t="s">
        <v>285</v>
      </c>
      <c r="C190" s="583" t="s">
        <v>270</v>
      </c>
      <c r="D190" s="572"/>
      <c r="E190" s="584">
        <v>4429.5</v>
      </c>
      <c r="F190" s="585">
        <v>4429.5</v>
      </c>
      <c r="G190" s="586">
        <v>4429.5</v>
      </c>
      <c r="H190" s="588"/>
      <c r="I190" s="581">
        <v>2</v>
      </c>
      <c r="J190" s="582">
        <v>2</v>
      </c>
      <c r="K190" s="583">
        <v>2</v>
      </c>
      <c r="L190" s="572"/>
      <c r="M190" s="587" t="s">
        <v>248</v>
      </c>
      <c r="N190" s="572"/>
      <c r="O190" s="587" t="s">
        <v>208</v>
      </c>
      <c r="P190" s="572"/>
      <c r="Q190" s="578">
        <f t="shared" si="4"/>
        <v>8859</v>
      </c>
      <c r="R190" s="579">
        <f t="shared" si="4"/>
        <v>8859</v>
      </c>
      <c r="S190" s="579">
        <f t="shared" si="4"/>
        <v>8859</v>
      </c>
      <c r="T190" s="580">
        <f t="shared" si="5"/>
        <v>26577</v>
      </c>
    </row>
    <row r="191" spans="1:20" x14ac:dyDescent="0.3">
      <c r="A191" s="581" t="s">
        <v>453</v>
      </c>
      <c r="B191" s="582" t="s">
        <v>288</v>
      </c>
      <c r="C191" s="583" t="s">
        <v>270</v>
      </c>
      <c r="D191" s="572"/>
      <c r="E191" s="584">
        <v>4845.62</v>
      </c>
      <c r="F191" s="585">
        <v>0</v>
      </c>
      <c r="G191" s="586">
        <v>0</v>
      </c>
      <c r="H191" s="588"/>
      <c r="I191" s="581">
        <v>1</v>
      </c>
      <c r="J191" s="582">
        <v>0</v>
      </c>
      <c r="K191" s="583">
        <v>0</v>
      </c>
      <c r="L191" s="572"/>
      <c r="M191" s="587" t="s">
        <v>248</v>
      </c>
      <c r="N191" s="572"/>
      <c r="O191" s="587" t="s">
        <v>208</v>
      </c>
      <c r="P191" s="572"/>
      <c r="Q191" s="578">
        <f t="shared" si="4"/>
        <v>4845.62</v>
      </c>
      <c r="R191" s="579">
        <f t="shared" si="4"/>
        <v>0</v>
      </c>
      <c r="S191" s="579">
        <f t="shared" si="4"/>
        <v>0</v>
      </c>
      <c r="T191" s="580">
        <f t="shared" si="5"/>
        <v>4845.62</v>
      </c>
    </row>
    <row r="192" spans="1:20" x14ac:dyDescent="0.3">
      <c r="A192" s="581" t="s">
        <v>453</v>
      </c>
      <c r="B192" s="582" t="s">
        <v>296</v>
      </c>
      <c r="C192" s="583" t="s">
        <v>270</v>
      </c>
      <c r="D192" s="572"/>
      <c r="E192" s="584">
        <v>4706.88</v>
      </c>
      <c r="F192" s="585">
        <v>4706.88</v>
      </c>
      <c r="G192" s="586">
        <v>4706.88</v>
      </c>
      <c r="H192" s="588"/>
      <c r="I192" s="581">
        <v>1</v>
      </c>
      <c r="J192" s="582">
        <v>1</v>
      </c>
      <c r="K192" s="583">
        <v>1</v>
      </c>
      <c r="L192" s="572"/>
      <c r="M192" s="587" t="s">
        <v>248</v>
      </c>
      <c r="N192" s="572"/>
      <c r="O192" s="577" t="s">
        <v>208</v>
      </c>
      <c r="P192" s="572"/>
      <c r="Q192" s="578">
        <f t="shared" si="4"/>
        <v>4706.88</v>
      </c>
      <c r="R192" s="579">
        <f t="shared" si="4"/>
        <v>4706.88</v>
      </c>
      <c r="S192" s="579">
        <f t="shared" si="4"/>
        <v>4706.88</v>
      </c>
      <c r="T192" s="580">
        <f t="shared" si="5"/>
        <v>14120.64</v>
      </c>
    </row>
    <row r="193" spans="1:20" x14ac:dyDescent="0.3">
      <c r="A193" s="581" t="s">
        <v>453</v>
      </c>
      <c r="B193" s="582" t="s">
        <v>297</v>
      </c>
      <c r="C193" s="583" t="s">
        <v>270</v>
      </c>
      <c r="D193" s="572"/>
      <c r="E193" s="584">
        <v>5123.1000000000004</v>
      </c>
      <c r="F193" s="585">
        <v>5123.1000000000004</v>
      </c>
      <c r="G193" s="586">
        <v>5123.1000000000004</v>
      </c>
      <c r="H193" s="588"/>
      <c r="I193" s="581">
        <v>2</v>
      </c>
      <c r="J193" s="582">
        <v>2</v>
      </c>
      <c r="K193" s="583">
        <v>2</v>
      </c>
      <c r="L193" s="572"/>
      <c r="M193" s="587" t="s">
        <v>248</v>
      </c>
      <c r="N193" s="572"/>
      <c r="O193" s="587" t="s">
        <v>208</v>
      </c>
      <c r="P193" s="572"/>
      <c r="Q193" s="578">
        <f t="shared" si="4"/>
        <v>10246.200000000001</v>
      </c>
      <c r="R193" s="579">
        <f t="shared" si="4"/>
        <v>10246.200000000001</v>
      </c>
      <c r="S193" s="579">
        <f t="shared" si="4"/>
        <v>10246.200000000001</v>
      </c>
      <c r="T193" s="580">
        <f t="shared" si="5"/>
        <v>30738.600000000002</v>
      </c>
    </row>
    <row r="194" spans="1:20" x14ac:dyDescent="0.3">
      <c r="A194" s="581" t="s">
        <v>453</v>
      </c>
      <c r="B194" s="589" t="s">
        <v>335</v>
      </c>
      <c r="C194" s="590" t="s">
        <v>303</v>
      </c>
      <c r="D194" s="572"/>
      <c r="E194" s="591">
        <v>5542.96</v>
      </c>
      <c r="F194" s="592">
        <v>5542.96</v>
      </c>
      <c r="G194" s="593">
        <v>5542.96</v>
      </c>
      <c r="H194" s="588"/>
      <c r="I194" s="594">
        <v>1</v>
      </c>
      <c r="J194" s="589">
        <v>1</v>
      </c>
      <c r="K194" s="590">
        <v>1</v>
      </c>
      <c r="L194" s="572"/>
      <c r="M194" s="587" t="s">
        <v>248</v>
      </c>
      <c r="N194" s="572"/>
      <c r="O194" s="587" t="s">
        <v>208</v>
      </c>
      <c r="P194" s="572"/>
      <c r="Q194" s="578">
        <f t="shared" si="4"/>
        <v>5542.96</v>
      </c>
      <c r="R194" s="579">
        <f t="shared" si="4"/>
        <v>5542.96</v>
      </c>
      <c r="S194" s="579">
        <f t="shared" si="4"/>
        <v>5542.96</v>
      </c>
      <c r="T194" s="580">
        <f t="shared" si="5"/>
        <v>16628.88</v>
      </c>
    </row>
    <row r="195" spans="1:20" x14ac:dyDescent="0.3">
      <c r="A195" s="581" t="s">
        <v>453</v>
      </c>
      <c r="B195" s="582" t="s">
        <v>367</v>
      </c>
      <c r="C195" s="583" t="s">
        <v>247</v>
      </c>
      <c r="D195" s="572"/>
      <c r="E195" s="584">
        <v>10964.36</v>
      </c>
      <c r="F195" s="585">
        <v>10964.36</v>
      </c>
      <c r="G195" s="586">
        <v>10964.36</v>
      </c>
      <c r="H195" s="588"/>
      <c r="I195" s="581">
        <v>1</v>
      </c>
      <c r="J195" s="582">
        <v>1</v>
      </c>
      <c r="K195" s="583">
        <v>2</v>
      </c>
      <c r="L195" s="572"/>
      <c r="M195" s="587" t="s">
        <v>248</v>
      </c>
      <c r="N195" s="572"/>
      <c r="O195" s="587" t="s">
        <v>208</v>
      </c>
      <c r="P195" s="572"/>
      <c r="Q195" s="578">
        <f t="shared" si="4"/>
        <v>10964.36</v>
      </c>
      <c r="R195" s="579">
        <f t="shared" si="4"/>
        <v>10964.36</v>
      </c>
      <c r="S195" s="579">
        <f t="shared" si="4"/>
        <v>21928.720000000001</v>
      </c>
      <c r="T195" s="580">
        <f t="shared" si="5"/>
        <v>43857.440000000002</v>
      </c>
    </row>
    <row r="196" spans="1:20" x14ac:dyDescent="0.3">
      <c r="A196" s="581" t="s">
        <v>453</v>
      </c>
      <c r="B196" s="582" t="s">
        <v>368</v>
      </c>
      <c r="C196" s="583" t="s">
        <v>247</v>
      </c>
      <c r="D196" s="572"/>
      <c r="E196" s="584">
        <v>11668.66</v>
      </c>
      <c r="F196" s="585">
        <v>11668.66</v>
      </c>
      <c r="G196" s="586">
        <v>11668.66</v>
      </c>
      <c r="H196" s="588"/>
      <c r="I196" s="581">
        <v>1</v>
      </c>
      <c r="J196" s="582">
        <v>1</v>
      </c>
      <c r="K196" s="583">
        <v>1</v>
      </c>
      <c r="L196" s="572"/>
      <c r="M196" s="587" t="s">
        <v>248</v>
      </c>
      <c r="N196" s="572"/>
      <c r="O196" s="587" t="s">
        <v>208</v>
      </c>
      <c r="P196" s="572"/>
      <c r="Q196" s="578">
        <f t="shared" si="4"/>
        <v>11668.66</v>
      </c>
      <c r="R196" s="579">
        <f t="shared" si="4"/>
        <v>11668.66</v>
      </c>
      <c r="S196" s="579">
        <f t="shared" si="4"/>
        <v>11668.66</v>
      </c>
      <c r="T196" s="580">
        <f t="shared" si="5"/>
        <v>35005.979999999996</v>
      </c>
    </row>
    <row r="197" spans="1:20" x14ac:dyDescent="0.3">
      <c r="A197" s="581" t="s">
        <v>453</v>
      </c>
      <c r="B197" s="582" t="s">
        <v>337</v>
      </c>
      <c r="C197" s="583" t="s">
        <v>247</v>
      </c>
      <c r="D197" s="572"/>
      <c r="E197" s="584">
        <v>12389.88</v>
      </c>
      <c r="F197" s="585">
        <v>12389.88</v>
      </c>
      <c r="G197" s="586">
        <v>12389.88</v>
      </c>
      <c r="H197" s="588"/>
      <c r="I197" s="581">
        <v>1</v>
      </c>
      <c r="J197" s="582">
        <v>1</v>
      </c>
      <c r="K197" s="583">
        <v>1</v>
      </c>
      <c r="L197" s="572"/>
      <c r="M197" s="587" t="s">
        <v>248</v>
      </c>
      <c r="N197" s="572"/>
      <c r="O197" s="587" t="s">
        <v>208</v>
      </c>
      <c r="P197" s="572"/>
      <c r="Q197" s="578">
        <f t="shared" si="4"/>
        <v>12389.88</v>
      </c>
      <c r="R197" s="579">
        <f t="shared" si="4"/>
        <v>12389.88</v>
      </c>
      <c r="S197" s="579">
        <f t="shared" si="4"/>
        <v>12389.88</v>
      </c>
      <c r="T197" s="580">
        <f t="shared" si="5"/>
        <v>37169.64</v>
      </c>
    </row>
    <row r="198" spans="1:20" x14ac:dyDescent="0.3">
      <c r="A198" s="581" t="s">
        <v>453</v>
      </c>
      <c r="B198" s="582" t="s">
        <v>252</v>
      </c>
      <c r="C198" s="583" t="s">
        <v>247</v>
      </c>
      <c r="D198" s="572"/>
      <c r="E198" s="584">
        <v>13183.85</v>
      </c>
      <c r="F198" s="585">
        <v>13183.85</v>
      </c>
      <c r="G198" s="586">
        <v>13183.85</v>
      </c>
      <c r="H198" s="588"/>
      <c r="I198" s="581">
        <v>2</v>
      </c>
      <c r="J198" s="582">
        <v>2</v>
      </c>
      <c r="K198" s="583">
        <v>2</v>
      </c>
      <c r="L198" s="572"/>
      <c r="M198" s="587" t="s">
        <v>248</v>
      </c>
      <c r="N198" s="572"/>
      <c r="O198" s="587" t="s">
        <v>208</v>
      </c>
      <c r="P198" s="572"/>
      <c r="Q198" s="578">
        <f t="shared" si="4"/>
        <v>26367.7</v>
      </c>
      <c r="R198" s="579">
        <f t="shared" si="4"/>
        <v>26367.7</v>
      </c>
      <c r="S198" s="579">
        <f t="shared" si="4"/>
        <v>26367.7</v>
      </c>
      <c r="T198" s="580">
        <f t="shared" si="5"/>
        <v>79103.100000000006</v>
      </c>
    </row>
    <row r="199" spans="1:20" x14ac:dyDescent="0.3">
      <c r="A199" s="581" t="s">
        <v>453</v>
      </c>
      <c r="B199" s="582" t="s">
        <v>255</v>
      </c>
      <c r="C199" s="583" t="s">
        <v>247</v>
      </c>
      <c r="D199" s="572"/>
      <c r="E199" s="584">
        <v>13752.71</v>
      </c>
      <c r="F199" s="585">
        <v>13752.71</v>
      </c>
      <c r="G199" s="586">
        <v>13752.71</v>
      </c>
      <c r="H199" s="588"/>
      <c r="I199" s="581">
        <v>34</v>
      </c>
      <c r="J199" s="582">
        <v>33</v>
      </c>
      <c r="K199" s="583">
        <v>30</v>
      </c>
      <c r="L199" s="572"/>
      <c r="M199" s="587" t="s">
        <v>248</v>
      </c>
      <c r="N199" s="572"/>
      <c r="O199" s="587" t="s">
        <v>208</v>
      </c>
      <c r="P199" s="572"/>
      <c r="Q199" s="578">
        <f t="shared" si="4"/>
        <v>467592.13999999996</v>
      </c>
      <c r="R199" s="579">
        <f t="shared" si="4"/>
        <v>453839.43</v>
      </c>
      <c r="S199" s="579">
        <f t="shared" si="4"/>
        <v>412581.3</v>
      </c>
      <c r="T199" s="580">
        <f t="shared" si="5"/>
        <v>1334012.8699999999</v>
      </c>
    </row>
    <row r="200" spans="1:20" x14ac:dyDescent="0.3">
      <c r="A200" s="581" t="s">
        <v>453</v>
      </c>
      <c r="B200" s="582" t="s">
        <v>256</v>
      </c>
      <c r="C200" s="583" t="s">
        <v>247</v>
      </c>
      <c r="D200" s="572"/>
      <c r="E200" s="584">
        <v>14635.91</v>
      </c>
      <c r="F200" s="585">
        <v>14635.91</v>
      </c>
      <c r="G200" s="586">
        <v>14635.91</v>
      </c>
      <c r="H200" s="588"/>
      <c r="I200" s="581">
        <v>14</v>
      </c>
      <c r="J200" s="582">
        <v>13</v>
      </c>
      <c r="K200" s="583">
        <v>16</v>
      </c>
      <c r="L200" s="572"/>
      <c r="M200" s="587" t="s">
        <v>248</v>
      </c>
      <c r="N200" s="572"/>
      <c r="O200" s="587" t="s">
        <v>208</v>
      </c>
      <c r="P200" s="572"/>
      <c r="Q200" s="578">
        <f t="shared" si="4"/>
        <v>204902.74</v>
      </c>
      <c r="R200" s="579">
        <f t="shared" si="4"/>
        <v>190266.83</v>
      </c>
      <c r="S200" s="579">
        <f t="shared" si="4"/>
        <v>234174.56</v>
      </c>
      <c r="T200" s="580">
        <f t="shared" si="5"/>
        <v>629344.12999999989</v>
      </c>
    </row>
    <row r="201" spans="1:20" x14ac:dyDescent="0.3">
      <c r="A201" s="581" t="s">
        <v>453</v>
      </c>
      <c r="B201" s="582" t="s">
        <v>257</v>
      </c>
      <c r="C201" s="583" t="s">
        <v>247</v>
      </c>
      <c r="D201" s="572"/>
      <c r="E201" s="584">
        <v>13752.71</v>
      </c>
      <c r="F201" s="585">
        <v>13752.71</v>
      </c>
      <c r="G201" s="586">
        <v>13752.71</v>
      </c>
      <c r="H201" s="588"/>
      <c r="I201" s="581">
        <v>1</v>
      </c>
      <c r="J201" s="582">
        <v>1</v>
      </c>
      <c r="K201" s="583">
        <v>1</v>
      </c>
      <c r="L201" s="572"/>
      <c r="M201" s="587" t="s">
        <v>248</v>
      </c>
      <c r="N201" s="572"/>
      <c r="O201" s="587" t="s">
        <v>208</v>
      </c>
      <c r="P201" s="572"/>
      <c r="Q201" s="578">
        <f t="shared" si="4"/>
        <v>13752.71</v>
      </c>
      <c r="R201" s="579">
        <f t="shared" si="4"/>
        <v>13752.71</v>
      </c>
      <c r="S201" s="579">
        <f t="shared" si="4"/>
        <v>13752.71</v>
      </c>
      <c r="T201" s="580">
        <f t="shared" si="5"/>
        <v>41258.129999999997</v>
      </c>
    </row>
    <row r="202" spans="1:20" x14ac:dyDescent="0.3">
      <c r="A202" s="581" t="s">
        <v>453</v>
      </c>
      <c r="B202" s="582" t="s">
        <v>258</v>
      </c>
      <c r="C202" s="583" t="s">
        <v>247</v>
      </c>
      <c r="D202" s="572"/>
      <c r="E202" s="584">
        <v>14635.91</v>
      </c>
      <c r="F202" s="585">
        <v>14635.91</v>
      </c>
      <c r="G202" s="586">
        <v>14635.91</v>
      </c>
      <c r="H202" s="588"/>
      <c r="I202" s="581">
        <v>3</v>
      </c>
      <c r="J202" s="582">
        <v>3</v>
      </c>
      <c r="K202" s="583">
        <v>3</v>
      </c>
      <c r="L202" s="572"/>
      <c r="M202" s="587" t="s">
        <v>248</v>
      </c>
      <c r="N202" s="572"/>
      <c r="O202" s="587" t="s">
        <v>208</v>
      </c>
      <c r="P202" s="572"/>
      <c r="Q202" s="578">
        <f t="shared" ref="Q202:S246" si="6">E202*I202</f>
        <v>43907.729999999996</v>
      </c>
      <c r="R202" s="579">
        <f t="shared" si="6"/>
        <v>43907.729999999996</v>
      </c>
      <c r="S202" s="579">
        <f t="shared" si="6"/>
        <v>43907.729999999996</v>
      </c>
      <c r="T202" s="580">
        <f t="shared" ref="T202:T246" si="7">Q202+R202+S202</f>
        <v>131723.19</v>
      </c>
    </row>
    <row r="203" spans="1:20" x14ac:dyDescent="0.3">
      <c r="A203" s="581" t="s">
        <v>453</v>
      </c>
      <c r="B203" s="582" t="s">
        <v>432</v>
      </c>
      <c r="C203" s="583" t="s">
        <v>247</v>
      </c>
      <c r="D203" s="572"/>
      <c r="E203" s="584">
        <v>13752.71</v>
      </c>
      <c r="F203" s="585">
        <v>13752.71</v>
      </c>
      <c r="G203" s="586">
        <v>13752.71</v>
      </c>
      <c r="H203" s="588"/>
      <c r="I203" s="581">
        <v>1</v>
      </c>
      <c r="J203" s="582">
        <v>1</v>
      </c>
      <c r="K203" s="583">
        <v>1</v>
      </c>
      <c r="L203" s="572"/>
      <c r="M203" s="587" t="s">
        <v>248</v>
      </c>
      <c r="N203" s="572"/>
      <c r="O203" s="587" t="s">
        <v>208</v>
      </c>
      <c r="P203" s="572"/>
      <c r="Q203" s="578">
        <f t="shared" si="6"/>
        <v>13752.71</v>
      </c>
      <c r="R203" s="579">
        <f t="shared" si="6"/>
        <v>13752.71</v>
      </c>
      <c r="S203" s="579">
        <f t="shared" si="6"/>
        <v>13752.71</v>
      </c>
      <c r="T203" s="580">
        <f t="shared" si="7"/>
        <v>41258.129999999997</v>
      </c>
    </row>
    <row r="204" spans="1:20" x14ac:dyDescent="0.3">
      <c r="A204" s="581" t="s">
        <v>453</v>
      </c>
      <c r="B204" s="582" t="s">
        <v>260</v>
      </c>
      <c r="C204" s="583" t="s">
        <v>247</v>
      </c>
      <c r="D204" s="572"/>
      <c r="E204" s="584">
        <v>14635.91</v>
      </c>
      <c r="F204" s="585">
        <v>14635.91</v>
      </c>
      <c r="G204" s="586">
        <v>14635.91</v>
      </c>
      <c r="H204" s="588"/>
      <c r="I204" s="581">
        <v>1</v>
      </c>
      <c r="J204" s="582">
        <v>1</v>
      </c>
      <c r="K204" s="583">
        <v>1</v>
      </c>
      <c r="L204" s="572"/>
      <c r="M204" s="587" t="s">
        <v>248</v>
      </c>
      <c r="N204" s="572"/>
      <c r="O204" s="587" t="s">
        <v>208</v>
      </c>
      <c r="P204" s="572"/>
      <c r="Q204" s="578">
        <f t="shared" si="6"/>
        <v>14635.91</v>
      </c>
      <c r="R204" s="579">
        <f t="shared" si="6"/>
        <v>14635.91</v>
      </c>
      <c r="S204" s="579">
        <f t="shared" si="6"/>
        <v>14635.91</v>
      </c>
      <c r="T204" s="580">
        <f t="shared" si="7"/>
        <v>43907.729999999996</v>
      </c>
    </row>
    <row r="205" spans="1:20" x14ac:dyDescent="0.3">
      <c r="A205" s="581" t="s">
        <v>453</v>
      </c>
      <c r="B205" s="582" t="s">
        <v>261</v>
      </c>
      <c r="C205" s="583" t="s">
        <v>247</v>
      </c>
      <c r="D205" s="572"/>
      <c r="E205" s="584">
        <v>15265.44</v>
      </c>
      <c r="F205" s="585">
        <v>15265.44</v>
      </c>
      <c r="G205" s="586">
        <v>15265.44</v>
      </c>
      <c r="H205" s="588"/>
      <c r="I205" s="581">
        <v>6</v>
      </c>
      <c r="J205" s="582">
        <v>6</v>
      </c>
      <c r="K205" s="583">
        <v>5</v>
      </c>
      <c r="L205" s="572"/>
      <c r="M205" s="587" t="s">
        <v>248</v>
      </c>
      <c r="N205" s="572"/>
      <c r="O205" s="587" t="s">
        <v>208</v>
      </c>
      <c r="P205" s="572"/>
      <c r="Q205" s="578">
        <f t="shared" si="6"/>
        <v>91592.639999999999</v>
      </c>
      <c r="R205" s="579">
        <f t="shared" si="6"/>
        <v>91592.639999999999</v>
      </c>
      <c r="S205" s="579">
        <f t="shared" si="6"/>
        <v>76327.199999999997</v>
      </c>
      <c r="T205" s="580">
        <f t="shared" si="7"/>
        <v>259512.47999999998</v>
      </c>
    </row>
    <row r="206" spans="1:20" x14ac:dyDescent="0.3">
      <c r="A206" s="581" t="s">
        <v>453</v>
      </c>
      <c r="B206" s="582" t="s">
        <v>262</v>
      </c>
      <c r="C206" s="583" t="s">
        <v>247</v>
      </c>
      <c r="D206" s="572"/>
      <c r="E206" s="584">
        <v>16245.72</v>
      </c>
      <c r="F206" s="585">
        <v>16245.72</v>
      </c>
      <c r="G206" s="586">
        <v>16245.72</v>
      </c>
      <c r="H206" s="588"/>
      <c r="I206" s="581">
        <v>10</v>
      </c>
      <c r="J206" s="582">
        <v>10</v>
      </c>
      <c r="K206" s="583">
        <v>13</v>
      </c>
      <c r="L206" s="572"/>
      <c r="M206" s="587" t="s">
        <v>248</v>
      </c>
      <c r="N206" s="572"/>
      <c r="O206" s="587" t="s">
        <v>208</v>
      </c>
      <c r="P206" s="572"/>
      <c r="Q206" s="578">
        <f t="shared" si="6"/>
        <v>162457.19999999998</v>
      </c>
      <c r="R206" s="579">
        <f t="shared" si="6"/>
        <v>162457.19999999998</v>
      </c>
      <c r="S206" s="579">
        <f t="shared" si="6"/>
        <v>211194.36</v>
      </c>
      <c r="T206" s="580">
        <f t="shared" si="7"/>
        <v>536108.76</v>
      </c>
    </row>
    <row r="207" spans="1:20" x14ac:dyDescent="0.3">
      <c r="A207" s="581" t="s">
        <v>453</v>
      </c>
      <c r="B207" s="582" t="s">
        <v>646</v>
      </c>
      <c r="C207" s="583" t="s">
        <v>247</v>
      </c>
      <c r="D207" s="572"/>
      <c r="E207" s="584">
        <v>15265.44</v>
      </c>
      <c r="F207" s="585">
        <v>15265.44</v>
      </c>
      <c r="G207" s="586">
        <v>15265.44</v>
      </c>
      <c r="H207" s="588"/>
      <c r="I207" s="581">
        <v>1</v>
      </c>
      <c r="J207" s="582">
        <v>1</v>
      </c>
      <c r="K207" s="583">
        <v>1</v>
      </c>
      <c r="L207" s="572"/>
      <c r="M207" s="587" t="s">
        <v>248</v>
      </c>
      <c r="N207" s="572"/>
      <c r="O207" s="587" t="s">
        <v>208</v>
      </c>
      <c r="P207" s="572"/>
      <c r="Q207" s="578">
        <f t="shared" si="6"/>
        <v>15265.44</v>
      </c>
      <c r="R207" s="579">
        <f t="shared" si="6"/>
        <v>15265.44</v>
      </c>
      <c r="S207" s="579">
        <f t="shared" si="6"/>
        <v>15265.44</v>
      </c>
      <c r="T207" s="580">
        <f t="shared" si="7"/>
        <v>45796.32</v>
      </c>
    </row>
    <row r="208" spans="1:20" x14ac:dyDescent="0.3">
      <c r="A208" s="581" t="s">
        <v>453</v>
      </c>
      <c r="B208" s="582" t="s">
        <v>264</v>
      </c>
      <c r="C208" s="583" t="s">
        <v>247</v>
      </c>
      <c r="D208" s="572"/>
      <c r="E208" s="584">
        <v>16245.72</v>
      </c>
      <c r="F208" s="585">
        <v>16245.72</v>
      </c>
      <c r="G208" s="586">
        <v>16245.72</v>
      </c>
      <c r="H208" s="588"/>
      <c r="I208" s="581">
        <v>2</v>
      </c>
      <c r="J208" s="582">
        <v>1</v>
      </c>
      <c r="K208" s="583">
        <v>1</v>
      </c>
      <c r="L208" s="572"/>
      <c r="M208" s="587" t="s">
        <v>248</v>
      </c>
      <c r="N208" s="572"/>
      <c r="O208" s="587" t="s">
        <v>208</v>
      </c>
      <c r="P208" s="572"/>
      <c r="Q208" s="578">
        <f t="shared" si="6"/>
        <v>32491.439999999999</v>
      </c>
      <c r="R208" s="579">
        <f t="shared" si="6"/>
        <v>16245.72</v>
      </c>
      <c r="S208" s="579">
        <f t="shared" si="6"/>
        <v>16245.72</v>
      </c>
      <c r="T208" s="580">
        <f t="shared" si="7"/>
        <v>64982.879999999997</v>
      </c>
    </row>
    <row r="209" spans="1:20" x14ac:dyDescent="0.3">
      <c r="A209" s="581" t="s">
        <v>453</v>
      </c>
      <c r="B209" s="582" t="s">
        <v>265</v>
      </c>
      <c r="C209" s="583" t="s">
        <v>247</v>
      </c>
      <c r="D209" s="572"/>
      <c r="E209" s="584">
        <v>0</v>
      </c>
      <c r="F209" s="585">
        <v>16791.87</v>
      </c>
      <c r="G209" s="586">
        <v>16791.87</v>
      </c>
      <c r="H209" s="588"/>
      <c r="I209" s="581">
        <v>0</v>
      </c>
      <c r="J209" s="582">
        <v>1</v>
      </c>
      <c r="K209" s="583">
        <v>1</v>
      </c>
      <c r="L209" s="572"/>
      <c r="M209" s="587" t="s">
        <v>248</v>
      </c>
      <c r="N209" s="572"/>
      <c r="O209" s="587" t="s">
        <v>208</v>
      </c>
      <c r="P209" s="572"/>
      <c r="Q209" s="578">
        <f t="shared" si="6"/>
        <v>0</v>
      </c>
      <c r="R209" s="579">
        <f t="shared" si="6"/>
        <v>16791.87</v>
      </c>
      <c r="S209" s="579">
        <f t="shared" si="6"/>
        <v>16791.87</v>
      </c>
      <c r="T209" s="580">
        <f t="shared" si="7"/>
        <v>33583.74</v>
      </c>
    </row>
    <row r="210" spans="1:20" x14ac:dyDescent="0.3">
      <c r="A210" s="581" t="s">
        <v>453</v>
      </c>
      <c r="B210" s="582" t="s">
        <v>266</v>
      </c>
      <c r="C210" s="583" t="s">
        <v>247</v>
      </c>
      <c r="D210" s="572"/>
      <c r="E210" s="584">
        <v>17707.75</v>
      </c>
      <c r="F210" s="585">
        <v>17707.75</v>
      </c>
      <c r="G210" s="586">
        <v>17707.75</v>
      </c>
      <c r="H210" s="588"/>
      <c r="I210" s="581">
        <v>2</v>
      </c>
      <c r="J210" s="582">
        <v>2</v>
      </c>
      <c r="K210" s="583">
        <v>2</v>
      </c>
      <c r="L210" s="572"/>
      <c r="M210" s="587" t="s">
        <v>248</v>
      </c>
      <c r="N210" s="572"/>
      <c r="O210" s="587" t="s">
        <v>208</v>
      </c>
      <c r="P210" s="572"/>
      <c r="Q210" s="578">
        <f t="shared" si="6"/>
        <v>35415.5</v>
      </c>
      <c r="R210" s="579">
        <f t="shared" si="6"/>
        <v>35415.5</v>
      </c>
      <c r="S210" s="579">
        <f t="shared" si="6"/>
        <v>35415.5</v>
      </c>
      <c r="T210" s="580">
        <f t="shared" si="7"/>
        <v>106246.5</v>
      </c>
    </row>
    <row r="211" spans="1:20" x14ac:dyDescent="0.3">
      <c r="A211" s="581" t="s">
        <v>453</v>
      </c>
      <c r="B211" s="582" t="s">
        <v>267</v>
      </c>
      <c r="C211" s="583" t="s">
        <v>247</v>
      </c>
      <c r="D211" s="572"/>
      <c r="E211" s="584">
        <v>16791.87</v>
      </c>
      <c r="F211" s="585">
        <v>16791.87</v>
      </c>
      <c r="G211" s="586">
        <v>16791.87</v>
      </c>
      <c r="H211" s="588"/>
      <c r="I211" s="581">
        <v>1</v>
      </c>
      <c r="J211" s="582">
        <v>1</v>
      </c>
      <c r="K211" s="583">
        <v>1</v>
      </c>
      <c r="L211" s="572"/>
      <c r="M211" s="587" t="s">
        <v>248</v>
      </c>
      <c r="N211" s="572"/>
      <c r="O211" s="587" t="s">
        <v>208</v>
      </c>
      <c r="P211" s="572"/>
      <c r="Q211" s="578">
        <f t="shared" si="6"/>
        <v>16791.87</v>
      </c>
      <c r="R211" s="579">
        <f t="shared" si="6"/>
        <v>16791.87</v>
      </c>
      <c r="S211" s="579">
        <f t="shared" si="6"/>
        <v>16791.87</v>
      </c>
      <c r="T211" s="580">
        <f t="shared" si="7"/>
        <v>50375.61</v>
      </c>
    </row>
    <row r="212" spans="1:20" x14ac:dyDescent="0.3">
      <c r="A212" s="581" t="s">
        <v>453</v>
      </c>
      <c r="B212" s="582" t="s">
        <v>268</v>
      </c>
      <c r="C212" s="583" t="s">
        <v>247</v>
      </c>
      <c r="D212" s="572"/>
      <c r="E212" s="584">
        <v>17707.75</v>
      </c>
      <c r="F212" s="585">
        <v>17707.75</v>
      </c>
      <c r="G212" s="586">
        <v>17707.75</v>
      </c>
      <c r="H212" s="588"/>
      <c r="I212" s="581">
        <v>5</v>
      </c>
      <c r="J212" s="582">
        <v>6</v>
      </c>
      <c r="K212" s="583">
        <v>6</v>
      </c>
      <c r="L212" s="572"/>
      <c r="M212" s="587" t="s">
        <v>248</v>
      </c>
      <c r="N212" s="572"/>
      <c r="O212" s="587" t="s">
        <v>208</v>
      </c>
      <c r="P212" s="572"/>
      <c r="Q212" s="578">
        <f t="shared" si="6"/>
        <v>88538.75</v>
      </c>
      <c r="R212" s="579">
        <f t="shared" si="6"/>
        <v>106246.5</v>
      </c>
      <c r="S212" s="579">
        <f t="shared" si="6"/>
        <v>106246.5</v>
      </c>
      <c r="T212" s="580">
        <f t="shared" si="7"/>
        <v>301031.75</v>
      </c>
    </row>
    <row r="213" spans="1:20" x14ac:dyDescent="0.3">
      <c r="A213" s="581" t="s">
        <v>453</v>
      </c>
      <c r="B213" s="582" t="s">
        <v>272</v>
      </c>
      <c r="C213" s="583" t="s">
        <v>270</v>
      </c>
      <c r="D213" s="572"/>
      <c r="E213" s="584">
        <v>8026.52</v>
      </c>
      <c r="F213" s="585">
        <v>8026.52</v>
      </c>
      <c r="G213" s="586">
        <v>8026.52</v>
      </c>
      <c r="H213" s="588"/>
      <c r="I213" s="581">
        <v>36</v>
      </c>
      <c r="J213" s="582">
        <v>38</v>
      </c>
      <c r="K213" s="583">
        <v>44</v>
      </c>
      <c r="L213" s="572"/>
      <c r="M213" s="587" t="s">
        <v>248</v>
      </c>
      <c r="N213" s="572"/>
      <c r="O213" s="587" t="s">
        <v>208</v>
      </c>
      <c r="P213" s="572"/>
      <c r="Q213" s="578">
        <f t="shared" si="6"/>
        <v>288954.72000000003</v>
      </c>
      <c r="R213" s="579">
        <f t="shared" si="6"/>
        <v>305007.76</v>
      </c>
      <c r="S213" s="579">
        <f t="shared" si="6"/>
        <v>353166.88</v>
      </c>
      <c r="T213" s="580">
        <f t="shared" si="7"/>
        <v>947129.36</v>
      </c>
    </row>
    <row r="214" spans="1:20" x14ac:dyDescent="0.3">
      <c r="A214" s="581" t="s">
        <v>453</v>
      </c>
      <c r="B214" s="582" t="s">
        <v>273</v>
      </c>
      <c r="C214" s="583" t="s">
        <v>270</v>
      </c>
      <c r="D214" s="572"/>
      <c r="E214" s="584">
        <v>8303.92</v>
      </c>
      <c r="F214" s="585">
        <v>8303.92</v>
      </c>
      <c r="G214" s="586">
        <v>8303.92</v>
      </c>
      <c r="H214" s="588"/>
      <c r="I214" s="581">
        <v>3</v>
      </c>
      <c r="J214" s="582">
        <v>5</v>
      </c>
      <c r="K214" s="583">
        <v>5</v>
      </c>
      <c r="L214" s="572"/>
      <c r="M214" s="587" t="s">
        <v>248</v>
      </c>
      <c r="N214" s="572"/>
      <c r="O214" s="587" t="s">
        <v>208</v>
      </c>
      <c r="P214" s="572"/>
      <c r="Q214" s="578">
        <f t="shared" si="6"/>
        <v>24911.760000000002</v>
      </c>
      <c r="R214" s="579">
        <f t="shared" si="6"/>
        <v>41519.599999999999</v>
      </c>
      <c r="S214" s="579">
        <f t="shared" si="6"/>
        <v>41519.599999999999</v>
      </c>
      <c r="T214" s="580">
        <f t="shared" si="7"/>
        <v>107950.95999999999</v>
      </c>
    </row>
    <row r="215" spans="1:20" x14ac:dyDescent="0.3">
      <c r="A215" s="581" t="s">
        <v>453</v>
      </c>
      <c r="B215" s="582" t="s">
        <v>274</v>
      </c>
      <c r="C215" s="583" t="s">
        <v>270</v>
      </c>
      <c r="D215" s="572"/>
      <c r="E215" s="584">
        <v>8026.52</v>
      </c>
      <c r="F215" s="585">
        <v>8026.52</v>
      </c>
      <c r="G215" s="586">
        <v>8026.52</v>
      </c>
      <c r="H215" s="588"/>
      <c r="I215" s="581">
        <v>2</v>
      </c>
      <c r="J215" s="582">
        <v>2</v>
      </c>
      <c r="K215" s="583">
        <v>2</v>
      </c>
      <c r="L215" s="572"/>
      <c r="M215" s="587" t="s">
        <v>248</v>
      </c>
      <c r="N215" s="572"/>
      <c r="O215" s="587" t="s">
        <v>208</v>
      </c>
      <c r="P215" s="572"/>
      <c r="Q215" s="578">
        <f t="shared" si="6"/>
        <v>16053.04</v>
      </c>
      <c r="R215" s="579">
        <f t="shared" si="6"/>
        <v>16053.04</v>
      </c>
      <c r="S215" s="579">
        <f t="shared" si="6"/>
        <v>16053.04</v>
      </c>
      <c r="T215" s="580">
        <f t="shared" si="7"/>
        <v>48159.12</v>
      </c>
    </row>
    <row r="216" spans="1:20" x14ac:dyDescent="0.3">
      <c r="A216" s="581" t="s">
        <v>453</v>
      </c>
      <c r="B216" s="582" t="s">
        <v>288</v>
      </c>
      <c r="C216" s="583" t="s">
        <v>270</v>
      </c>
      <c r="D216" s="572"/>
      <c r="E216" s="584">
        <v>0</v>
      </c>
      <c r="F216" s="585">
        <v>9691.23</v>
      </c>
      <c r="G216" s="586">
        <v>9691.23</v>
      </c>
      <c r="H216" s="588"/>
      <c r="I216" s="581">
        <v>0</v>
      </c>
      <c r="J216" s="582">
        <v>1</v>
      </c>
      <c r="K216" s="583">
        <v>1</v>
      </c>
      <c r="L216" s="572"/>
      <c r="M216" s="587" t="s">
        <v>248</v>
      </c>
      <c r="N216" s="572"/>
      <c r="O216" s="587" t="s">
        <v>208</v>
      </c>
      <c r="P216" s="572"/>
      <c r="Q216" s="578">
        <f t="shared" si="6"/>
        <v>0</v>
      </c>
      <c r="R216" s="579">
        <f t="shared" si="6"/>
        <v>9691.23</v>
      </c>
      <c r="S216" s="579">
        <f t="shared" si="6"/>
        <v>9691.23</v>
      </c>
      <c r="T216" s="580">
        <f t="shared" si="7"/>
        <v>19382.46</v>
      </c>
    </row>
    <row r="217" spans="1:20" x14ac:dyDescent="0.3">
      <c r="A217" s="581" t="s">
        <v>453</v>
      </c>
      <c r="B217" s="582" t="s">
        <v>647</v>
      </c>
      <c r="C217" s="583" t="s">
        <v>270</v>
      </c>
      <c r="D217" s="572"/>
      <c r="E217" s="584">
        <v>9691.23</v>
      </c>
      <c r="F217" s="585">
        <v>9691.23</v>
      </c>
      <c r="G217" s="586">
        <v>9691.23</v>
      </c>
      <c r="H217" s="588"/>
      <c r="I217" s="581">
        <v>1</v>
      </c>
      <c r="J217" s="582">
        <v>1</v>
      </c>
      <c r="K217" s="583">
        <v>1</v>
      </c>
      <c r="L217" s="572"/>
      <c r="M217" s="587" t="s">
        <v>248</v>
      </c>
      <c r="N217" s="572"/>
      <c r="O217" s="587" t="s">
        <v>208</v>
      </c>
      <c r="P217" s="572"/>
      <c r="Q217" s="578">
        <f t="shared" si="6"/>
        <v>9691.23</v>
      </c>
      <c r="R217" s="579">
        <f t="shared" si="6"/>
        <v>9691.23</v>
      </c>
      <c r="S217" s="579">
        <f t="shared" si="6"/>
        <v>9691.23</v>
      </c>
      <c r="T217" s="580">
        <f t="shared" si="7"/>
        <v>29073.69</v>
      </c>
    </row>
    <row r="218" spans="1:20" x14ac:dyDescent="0.3">
      <c r="A218" s="581" t="s">
        <v>453</v>
      </c>
      <c r="B218" s="582" t="s">
        <v>302</v>
      </c>
      <c r="C218" s="583" t="s">
        <v>303</v>
      </c>
      <c r="D218" s="572"/>
      <c r="E218" s="584">
        <v>7194.22</v>
      </c>
      <c r="F218" s="585">
        <v>7194.22</v>
      </c>
      <c r="G218" s="586">
        <v>7194.22</v>
      </c>
      <c r="H218" s="588"/>
      <c r="I218" s="581">
        <v>33</v>
      </c>
      <c r="J218" s="582">
        <v>36</v>
      </c>
      <c r="K218" s="583">
        <v>40</v>
      </c>
      <c r="L218" s="572"/>
      <c r="M218" s="587" t="s">
        <v>248</v>
      </c>
      <c r="N218" s="572"/>
      <c r="O218" s="587" t="s">
        <v>208</v>
      </c>
      <c r="P218" s="572"/>
      <c r="Q218" s="578">
        <f t="shared" si="6"/>
        <v>237409.26</v>
      </c>
      <c r="R218" s="579">
        <f t="shared" si="6"/>
        <v>258991.92</v>
      </c>
      <c r="S218" s="579">
        <f t="shared" si="6"/>
        <v>287768.8</v>
      </c>
      <c r="T218" s="580">
        <f t="shared" si="7"/>
        <v>784169.98</v>
      </c>
    </row>
    <row r="219" spans="1:20" x14ac:dyDescent="0.3">
      <c r="A219" s="581" t="s">
        <v>453</v>
      </c>
      <c r="B219" s="582" t="s">
        <v>305</v>
      </c>
      <c r="C219" s="583" t="s">
        <v>303</v>
      </c>
      <c r="D219" s="572"/>
      <c r="E219" s="584">
        <v>7194.22</v>
      </c>
      <c r="F219" s="585">
        <v>7194.22</v>
      </c>
      <c r="G219" s="586">
        <v>7194.22</v>
      </c>
      <c r="H219" s="572"/>
      <c r="I219" s="581">
        <v>6</v>
      </c>
      <c r="J219" s="582">
        <v>5</v>
      </c>
      <c r="K219" s="583">
        <v>5</v>
      </c>
      <c r="L219" s="572"/>
      <c r="M219" s="587" t="s">
        <v>248</v>
      </c>
      <c r="N219" s="572"/>
      <c r="O219" s="587" t="s">
        <v>208</v>
      </c>
      <c r="P219" s="572"/>
      <c r="Q219" s="578">
        <f t="shared" si="6"/>
        <v>43165.32</v>
      </c>
      <c r="R219" s="579">
        <f t="shared" si="6"/>
        <v>35971.1</v>
      </c>
      <c r="S219" s="579">
        <f t="shared" si="6"/>
        <v>35971.1</v>
      </c>
      <c r="T219" s="580">
        <f t="shared" si="7"/>
        <v>115107.51999999999</v>
      </c>
    </row>
    <row r="220" spans="1:20" x14ac:dyDescent="0.3">
      <c r="A220" s="581" t="s">
        <v>453</v>
      </c>
      <c r="B220" s="582" t="s">
        <v>379</v>
      </c>
      <c r="C220" s="583" t="s">
        <v>303</v>
      </c>
      <c r="D220" s="572"/>
      <c r="E220" s="584">
        <v>7194.22</v>
      </c>
      <c r="F220" s="585">
        <v>7194.22</v>
      </c>
      <c r="G220" s="586">
        <v>7194.22</v>
      </c>
      <c r="H220" s="588"/>
      <c r="I220" s="581">
        <v>3</v>
      </c>
      <c r="J220" s="582">
        <v>3</v>
      </c>
      <c r="K220" s="583">
        <v>3</v>
      </c>
      <c r="L220" s="572"/>
      <c r="M220" s="587" t="s">
        <v>248</v>
      </c>
      <c r="N220" s="572"/>
      <c r="O220" s="587" t="s">
        <v>208</v>
      </c>
      <c r="P220" s="572"/>
      <c r="Q220" s="578">
        <f t="shared" si="6"/>
        <v>21582.66</v>
      </c>
      <c r="R220" s="579">
        <f t="shared" si="6"/>
        <v>21582.66</v>
      </c>
      <c r="S220" s="579">
        <f t="shared" si="6"/>
        <v>21582.66</v>
      </c>
      <c r="T220" s="580">
        <f t="shared" si="7"/>
        <v>64747.979999999996</v>
      </c>
    </row>
    <row r="221" spans="1:20" x14ac:dyDescent="0.3">
      <c r="A221" s="581" t="s">
        <v>453</v>
      </c>
      <c r="B221" s="582" t="s">
        <v>306</v>
      </c>
      <c r="C221" s="583" t="s">
        <v>303</v>
      </c>
      <c r="D221" s="572"/>
      <c r="E221" s="584">
        <v>7471.53</v>
      </c>
      <c r="F221" s="585">
        <v>7471.53</v>
      </c>
      <c r="G221" s="586">
        <v>7471.53</v>
      </c>
      <c r="H221" s="588"/>
      <c r="I221" s="581">
        <v>3</v>
      </c>
      <c r="J221" s="582">
        <v>3</v>
      </c>
      <c r="K221" s="583">
        <v>5</v>
      </c>
      <c r="L221" s="572"/>
      <c r="M221" s="587" t="s">
        <v>248</v>
      </c>
      <c r="N221" s="572"/>
      <c r="O221" s="587" t="s">
        <v>208</v>
      </c>
      <c r="P221" s="572"/>
      <c r="Q221" s="578">
        <f t="shared" si="6"/>
        <v>22414.59</v>
      </c>
      <c r="R221" s="579">
        <f t="shared" si="6"/>
        <v>22414.59</v>
      </c>
      <c r="S221" s="579">
        <f t="shared" si="6"/>
        <v>37357.65</v>
      </c>
      <c r="T221" s="580">
        <f t="shared" si="7"/>
        <v>82186.83</v>
      </c>
    </row>
    <row r="222" spans="1:20" x14ac:dyDescent="0.3">
      <c r="A222" s="581" t="s">
        <v>453</v>
      </c>
      <c r="B222" s="582" t="s">
        <v>380</v>
      </c>
      <c r="C222" s="583" t="s">
        <v>303</v>
      </c>
      <c r="D222" s="572"/>
      <c r="E222" s="584">
        <v>7471.53</v>
      </c>
      <c r="F222" s="585">
        <v>7471.53</v>
      </c>
      <c r="G222" s="586">
        <v>7471.53</v>
      </c>
      <c r="H222" s="588"/>
      <c r="I222" s="581">
        <v>1</v>
      </c>
      <c r="J222" s="582">
        <v>1</v>
      </c>
      <c r="K222" s="583">
        <v>1</v>
      </c>
      <c r="L222" s="572"/>
      <c r="M222" s="587" t="s">
        <v>248</v>
      </c>
      <c r="N222" s="572"/>
      <c r="O222" s="587" t="s">
        <v>208</v>
      </c>
      <c r="P222" s="572"/>
      <c r="Q222" s="578">
        <f t="shared" si="6"/>
        <v>7471.53</v>
      </c>
      <c r="R222" s="579">
        <f t="shared" si="6"/>
        <v>7471.53</v>
      </c>
      <c r="S222" s="579">
        <f t="shared" si="6"/>
        <v>7471.53</v>
      </c>
      <c r="T222" s="580">
        <f t="shared" si="7"/>
        <v>22414.59</v>
      </c>
    </row>
    <row r="223" spans="1:20" x14ac:dyDescent="0.3">
      <c r="A223" s="581" t="s">
        <v>453</v>
      </c>
      <c r="B223" s="582" t="s">
        <v>440</v>
      </c>
      <c r="C223" s="583" t="s">
        <v>303</v>
      </c>
      <c r="D223" s="572"/>
      <c r="E223" s="584">
        <v>9136.41</v>
      </c>
      <c r="F223" s="585">
        <v>9136.41</v>
      </c>
      <c r="G223" s="586">
        <v>9136.41</v>
      </c>
      <c r="H223" s="588"/>
      <c r="I223" s="581">
        <v>1</v>
      </c>
      <c r="J223" s="582">
        <v>1</v>
      </c>
      <c r="K223" s="583">
        <v>1</v>
      </c>
      <c r="L223" s="572"/>
      <c r="M223" s="587" t="s">
        <v>248</v>
      </c>
      <c r="N223" s="572"/>
      <c r="O223" s="587" t="s">
        <v>208</v>
      </c>
      <c r="P223" s="572"/>
      <c r="Q223" s="578">
        <f t="shared" si="6"/>
        <v>9136.41</v>
      </c>
      <c r="R223" s="579">
        <f t="shared" si="6"/>
        <v>9136.41</v>
      </c>
      <c r="S223" s="579">
        <f t="shared" si="6"/>
        <v>9136.41</v>
      </c>
      <c r="T223" s="580">
        <f t="shared" si="7"/>
        <v>27409.23</v>
      </c>
    </row>
    <row r="224" spans="1:20" x14ac:dyDescent="0.3">
      <c r="A224" s="581" t="s">
        <v>453</v>
      </c>
      <c r="B224" s="582" t="s">
        <v>369</v>
      </c>
      <c r="C224" s="583" t="s">
        <v>270</v>
      </c>
      <c r="D224" s="600"/>
      <c r="E224" s="584">
        <v>0</v>
      </c>
      <c r="F224" s="585">
        <v>0</v>
      </c>
      <c r="G224" s="586">
        <v>5710.26</v>
      </c>
      <c r="H224" s="601"/>
      <c r="I224" s="581">
        <v>0</v>
      </c>
      <c r="J224" s="582">
        <v>0</v>
      </c>
      <c r="K224" s="583">
        <v>1</v>
      </c>
      <c r="L224" s="602"/>
      <c r="M224" s="587" t="s">
        <v>248</v>
      </c>
      <c r="N224" s="603"/>
      <c r="O224" s="604" t="s">
        <v>208</v>
      </c>
      <c r="P224" s="603"/>
      <c r="Q224" s="578">
        <f t="shared" si="6"/>
        <v>0</v>
      </c>
      <c r="R224" s="579">
        <f t="shared" si="6"/>
        <v>0</v>
      </c>
      <c r="S224" s="579">
        <f t="shared" si="6"/>
        <v>5710.26</v>
      </c>
      <c r="T224" s="580">
        <f t="shared" si="7"/>
        <v>5710.26</v>
      </c>
    </row>
    <row r="225" spans="1:20" x14ac:dyDescent="0.3">
      <c r="A225" s="581" t="s">
        <v>453</v>
      </c>
      <c r="B225" s="582" t="s">
        <v>255</v>
      </c>
      <c r="C225" s="583" t="s">
        <v>247</v>
      </c>
      <c r="D225" s="600"/>
      <c r="E225" s="584">
        <v>6876.36</v>
      </c>
      <c r="F225" s="585">
        <v>6876.36</v>
      </c>
      <c r="G225" s="586">
        <v>6876.36</v>
      </c>
      <c r="H225" s="601"/>
      <c r="I225" s="581">
        <v>1</v>
      </c>
      <c r="J225" s="582">
        <v>1</v>
      </c>
      <c r="K225" s="583">
        <v>1</v>
      </c>
      <c r="L225" s="602"/>
      <c r="M225" s="587" t="s">
        <v>248</v>
      </c>
      <c r="N225" s="603"/>
      <c r="O225" s="604" t="s">
        <v>208</v>
      </c>
      <c r="P225" s="603"/>
      <c r="Q225" s="578">
        <f t="shared" si="6"/>
        <v>6876.36</v>
      </c>
      <c r="R225" s="579">
        <f t="shared" si="6"/>
        <v>6876.36</v>
      </c>
      <c r="S225" s="579">
        <f t="shared" si="6"/>
        <v>6876.36</v>
      </c>
      <c r="T225" s="580">
        <f t="shared" si="7"/>
        <v>20629.079999999998</v>
      </c>
    </row>
    <row r="226" spans="1:20" x14ac:dyDescent="0.3">
      <c r="A226" s="581" t="s">
        <v>453</v>
      </c>
      <c r="B226" s="582" t="s">
        <v>272</v>
      </c>
      <c r="C226" s="583" t="s">
        <v>270</v>
      </c>
      <c r="D226" s="600"/>
      <c r="E226" s="584">
        <v>4013.26</v>
      </c>
      <c r="F226" s="585">
        <v>0</v>
      </c>
      <c r="G226" s="586">
        <v>4013.26</v>
      </c>
      <c r="H226" s="601"/>
      <c r="I226" s="581">
        <v>1</v>
      </c>
      <c r="J226" s="582">
        <v>0</v>
      </c>
      <c r="K226" s="583">
        <v>1</v>
      </c>
      <c r="L226" s="602"/>
      <c r="M226" s="587" t="s">
        <v>248</v>
      </c>
      <c r="N226" s="603"/>
      <c r="O226" s="604" t="s">
        <v>208</v>
      </c>
      <c r="P226" s="603"/>
      <c r="Q226" s="578">
        <f t="shared" si="6"/>
        <v>4013.26</v>
      </c>
      <c r="R226" s="579">
        <f t="shared" si="6"/>
        <v>0</v>
      </c>
      <c r="S226" s="579">
        <f t="shared" si="6"/>
        <v>4013.26</v>
      </c>
      <c r="T226" s="580">
        <f t="shared" si="7"/>
        <v>8026.52</v>
      </c>
    </row>
    <row r="227" spans="1:20" x14ac:dyDescent="0.3">
      <c r="A227" s="581" t="s">
        <v>453</v>
      </c>
      <c r="B227" s="582" t="s">
        <v>369</v>
      </c>
      <c r="C227" s="583" t="s">
        <v>270</v>
      </c>
      <c r="D227" s="600"/>
      <c r="E227" s="584">
        <v>4568.21</v>
      </c>
      <c r="F227" s="585">
        <v>4568.21</v>
      </c>
      <c r="G227" s="586">
        <v>4568.21</v>
      </c>
      <c r="H227" s="601"/>
      <c r="I227" s="581">
        <v>1</v>
      </c>
      <c r="J227" s="582">
        <v>2</v>
      </c>
      <c r="K227" s="583">
        <v>2</v>
      </c>
      <c r="L227" s="602"/>
      <c r="M227" s="587" t="s">
        <v>248</v>
      </c>
      <c r="N227" s="603"/>
      <c r="O227" s="604" t="s">
        <v>208</v>
      </c>
      <c r="P227" s="603"/>
      <c r="Q227" s="578">
        <f t="shared" si="6"/>
        <v>4568.21</v>
      </c>
      <c r="R227" s="579">
        <f t="shared" si="6"/>
        <v>9136.42</v>
      </c>
      <c r="S227" s="579">
        <f t="shared" si="6"/>
        <v>9136.42</v>
      </c>
      <c r="T227" s="580">
        <f t="shared" si="7"/>
        <v>22841.050000000003</v>
      </c>
    </row>
    <row r="228" spans="1:20" x14ac:dyDescent="0.3">
      <c r="A228" s="581" t="s">
        <v>453</v>
      </c>
      <c r="B228" s="582" t="s">
        <v>280</v>
      </c>
      <c r="C228" s="583" t="s">
        <v>270</v>
      </c>
      <c r="D228" s="600"/>
      <c r="E228" s="584">
        <v>4845.62</v>
      </c>
      <c r="F228" s="585">
        <v>4845.62</v>
      </c>
      <c r="G228" s="586">
        <v>4845.62</v>
      </c>
      <c r="H228" s="601"/>
      <c r="I228" s="581">
        <v>2</v>
      </c>
      <c r="J228" s="582">
        <v>2</v>
      </c>
      <c r="K228" s="583">
        <v>2</v>
      </c>
      <c r="L228" s="602"/>
      <c r="M228" s="587" t="s">
        <v>248</v>
      </c>
      <c r="N228" s="603"/>
      <c r="O228" s="604" t="s">
        <v>208</v>
      </c>
      <c r="P228" s="603"/>
      <c r="Q228" s="578">
        <f t="shared" si="6"/>
        <v>9691.24</v>
      </c>
      <c r="R228" s="579">
        <f t="shared" si="6"/>
        <v>9691.24</v>
      </c>
      <c r="S228" s="579">
        <f t="shared" si="6"/>
        <v>9691.24</v>
      </c>
      <c r="T228" s="580">
        <f t="shared" si="7"/>
        <v>29073.72</v>
      </c>
    </row>
    <row r="229" spans="1:20" x14ac:dyDescent="0.3">
      <c r="A229" s="581" t="s">
        <v>453</v>
      </c>
      <c r="B229" s="605" t="s">
        <v>660</v>
      </c>
      <c r="C229" s="606" t="s">
        <v>392</v>
      </c>
      <c r="D229" s="600"/>
      <c r="E229" s="607">
        <v>47998.68</v>
      </c>
      <c r="F229" s="607">
        <v>47998.68</v>
      </c>
      <c r="G229" s="607">
        <v>47998.68</v>
      </c>
      <c r="H229" s="608"/>
      <c r="I229" s="609">
        <v>1</v>
      </c>
      <c r="J229" s="610">
        <v>1</v>
      </c>
      <c r="K229" s="611">
        <v>1</v>
      </c>
      <c r="L229" s="602"/>
      <c r="M229" s="612" t="s">
        <v>339</v>
      </c>
      <c r="N229" s="603"/>
      <c r="O229" s="604" t="s">
        <v>208</v>
      </c>
      <c r="P229" s="603"/>
      <c r="Q229" s="578">
        <f t="shared" si="6"/>
        <v>47998.68</v>
      </c>
      <c r="R229" s="579">
        <f t="shared" si="6"/>
        <v>47998.68</v>
      </c>
      <c r="S229" s="579">
        <f t="shared" si="6"/>
        <v>47998.68</v>
      </c>
      <c r="T229" s="580">
        <f t="shared" si="7"/>
        <v>143996.04</v>
      </c>
    </row>
    <row r="230" spans="1:20" x14ac:dyDescent="0.3">
      <c r="A230" s="581" t="s">
        <v>453</v>
      </c>
      <c r="B230" s="605" t="s">
        <v>661</v>
      </c>
      <c r="C230" s="606" t="s">
        <v>392</v>
      </c>
      <c r="D230" s="600"/>
      <c r="E230" s="613">
        <v>20251.349999999999</v>
      </c>
      <c r="F230" s="613">
        <v>20251.349999999999</v>
      </c>
      <c r="G230" s="613">
        <v>20251.349999999999</v>
      </c>
      <c r="H230" s="601"/>
      <c r="I230" s="609">
        <v>3</v>
      </c>
      <c r="J230" s="610">
        <v>3</v>
      </c>
      <c r="K230" s="611">
        <v>3</v>
      </c>
      <c r="L230" s="602"/>
      <c r="M230" s="612" t="s">
        <v>339</v>
      </c>
      <c r="N230" s="603"/>
      <c r="O230" s="604" t="s">
        <v>208</v>
      </c>
      <c r="P230" s="603"/>
      <c r="Q230" s="578">
        <f t="shared" si="6"/>
        <v>60754.049999999996</v>
      </c>
      <c r="R230" s="579">
        <f t="shared" si="6"/>
        <v>60754.049999999996</v>
      </c>
      <c r="S230" s="579">
        <f t="shared" si="6"/>
        <v>60754.049999999996</v>
      </c>
      <c r="T230" s="580">
        <f t="shared" si="7"/>
        <v>182262.15</v>
      </c>
    </row>
    <row r="231" spans="1:20" x14ac:dyDescent="0.3">
      <c r="A231" s="581" t="s">
        <v>453</v>
      </c>
      <c r="B231" s="605" t="s">
        <v>662</v>
      </c>
      <c r="C231" s="606" t="s">
        <v>392</v>
      </c>
      <c r="D231" s="600"/>
      <c r="E231" s="613">
        <v>47998.68</v>
      </c>
      <c r="F231" s="613">
        <v>47998.68</v>
      </c>
      <c r="G231" s="613">
        <v>47998.68</v>
      </c>
      <c r="H231" s="614"/>
      <c r="I231" s="609">
        <v>1</v>
      </c>
      <c r="J231" s="610">
        <v>1</v>
      </c>
      <c r="K231" s="611">
        <v>1</v>
      </c>
      <c r="L231" s="602"/>
      <c r="M231" s="612" t="s">
        <v>339</v>
      </c>
      <c r="N231" s="603"/>
      <c r="O231" s="604" t="s">
        <v>208</v>
      </c>
      <c r="P231" s="603"/>
      <c r="Q231" s="578">
        <f t="shared" si="6"/>
        <v>47998.68</v>
      </c>
      <c r="R231" s="579">
        <f t="shared" si="6"/>
        <v>47998.68</v>
      </c>
      <c r="S231" s="579">
        <f t="shared" si="6"/>
        <v>47998.68</v>
      </c>
      <c r="T231" s="580">
        <f t="shared" si="7"/>
        <v>143996.04</v>
      </c>
    </row>
    <row r="232" spans="1:20" x14ac:dyDescent="0.3">
      <c r="A232" s="581" t="s">
        <v>453</v>
      </c>
      <c r="B232" s="605" t="s">
        <v>663</v>
      </c>
      <c r="C232" s="606" t="s">
        <v>392</v>
      </c>
      <c r="D232" s="600"/>
      <c r="E232" s="613">
        <v>34143.980000000003</v>
      </c>
      <c r="F232" s="613">
        <v>34143.980000000003</v>
      </c>
      <c r="G232" s="613">
        <v>34143.980000000003</v>
      </c>
      <c r="H232" s="614"/>
      <c r="I232" s="609">
        <v>73</v>
      </c>
      <c r="J232" s="610">
        <v>71</v>
      </c>
      <c r="K232" s="611">
        <v>73</v>
      </c>
      <c r="L232" s="602"/>
      <c r="M232" s="612" t="s">
        <v>339</v>
      </c>
      <c r="N232" s="603"/>
      <c r="O232" s="604" t="s">
        <v>208</v>
      </c>
      <c r="P232" s="603"/>
      <c r="Q232" s="578">
        <f t="shared" si="6"/>
        <v>2492510.54</v>
      </c>
      <c r="R232" s="579">
        <f t="shared" si="6"/>
        <v>2424222.58</v>
      </c>
      <c r="S232" s="579">
        <f t="shared" si="6"/>
        <v>2492510.54</v>
      </c>
      <c r="T232" s="580">
        <f t="shared" si="7"/>
        <v>7409243.6600000001</v>
      </c>
    </row>
    <row r="233" spans="1:20" x14ac:dyDescent="0.3">
      <c r="A233" s="581" t="s">
        <v>453</v>
      </c>
      <c r="B233" s="605" t="s">
        <v>664</v>
      </c>
      <c r="C233" s="606" t="s">
        <v>392</v>
      </c>
      <c r="D233" s="600"/>
      <c r="E233" s="607">
        <v>44457.13</v>
      </c>
      <c r="F233" s="607">
        <v>44457.13</v>
      </c>
      <c r="G233" s="607">
        <v>44457.13</v>
      </c>
      <c r="H233" s="601"/>
      <c r="I233" s="609">
        <v>1</v>
      </c>
      <c r="J233" s="610">
        <v>1</v>
      </c>
      <c r="K233" s="611">
        <v>1</v>
      </c>
      <c r="L233" s="602"/>
      <c r="M233" s="612" t="s">
        <v>339</v>
      </c>
      <c r="N233" s="603"/>
      <c r="O233" s="604" t="s">
        <v>208</v>
      </c>
      <c r="P233" s="603"/>
      <c r="Q233" s="578">
        <f t="shared" si="6"/>
        <v>44457.13</v>
      </c>
      <c r="R233" s="579">
        <f t="shared" si="6"/>
        <v>44457.13</v>
      </c>
      <c r="S233" s="579">
        <f t="shared" si="6"/>
        <v>44457.13</v>
      </c>
      <c r="T233" s="580">
        <f t="shared" si="7"/>
        <v>133371.38999999998</v>
      </c>
    </row>
    <row r="234" spans="1:20" x14ac:dyDescent="0.3">
      <c r="A234" s="581" t="s">
        <v>453</v>
      </c>
      <c r="B234" s="605" t="s">
        <v>665</v>
      </c>
      <c r="C234" s="606" t="s">
        <v>392</v>
      </c>
      <c r="D234" s="600"/>
      <c r="E234" s="613">
        <v>34143.980000000003</v>
      </c>
      <c r="F234" s="613">
        <v>34143.980000000003</v>
      </c>
      <c r="G234" s="613">
        <v>34143.980000000003</v>
      </c>
      <c r="H234" s="601"/>
      <c r="I234" s="609">
        <v>46</v>
      </c>
      <c r="J234" s="610">
        <v>46</v>
      </c>
      <c r="K234" s="611">
        <v>46</v>
      </c>
      <c r="L234" s="602"/>
      <c r="M234" s="612" t="s">
        <v>339</v>
      </c>
      <c r="N234" s="603"/>
      <c r="O234" s="604" t="s">
        <v>208</v>
      </c>
      <c r="P234" s="603"/>
      <c r="Q234" s="578">
        <f t="shared" si="6"/>
        <v>1570623.08</v>
      </c>
      <c r="R234" s="579">
        <f t="shared" si="6"/>
        <v>1570623.08</v>
      </c>
      <c r="S234" s="579">
        <f t="shared" si="6"/>
        <v>1570623.08</v>
      </c>
      <c r="T234" s="580">
        <f t="shared" si="7"/>
        <v>4711869.24</v>
      </c>
    </row>
    <row r="235" spans="1:20" x14ac:dyDescent="0.3">
      <c r="A235" s="581" t="s">
        <v>453</v>
      </c>
      <c r="B235" s="605" t="s">
        <v>666</v>
      </c>
      <c r="C235" s="606" t="s">
        <v>392</v>
      </c>
      <c r="D235" s="600"/>
      <c r="E235" s="613">
        <v>34143.980000000003</v>
      </c>
      <c r="F235" s="613">
        <v>34143.980000000003</v>
      </c>
      <c r="G235" s="613">
        <v>34143.980000000003</v>
      </c>
      <c r="H235" s="614"/>
      <c r="I235" s="609">
        <v>46</v>
      </c>
      <c r="J235" s="610">
        <v>46</v>
      </c>
      <c r="K235" s="611">
        <v>46</v>
      </c>
      <c r="L235" s="602"/>
      <c r="M235" s="612" t="s">
        <v>339</v>
      </c>
      <c r="N235" s="603"/>
      <c r="O235" s="604" t="s">
        <v>208</v>
      </c>
      <c r="P235" s="603"/>
      <c r="Q235" s="578">
        <f t="shared" si="6"/>
        <v>1570623.08</v>
      </c>
      <c r="R235" s="579">
        <f t="shared" si="6"/>
        <v>1570623.08</v>
      </c>
      <c r="S235" s="579">
        <f t="shared" si="6"/>
        <v>1570623.08</v>
      </c>
      <c r="T235" s="580">
        <f t="shared" si="7"/>
        <v>4711869.24</v>
      </c>
    </row>
    <row r="236" spans="1:20" x14ac:dyDescent="0.3">
      <c r="A236" s="581" t="s">
        <v>453</v>
      </c>
      <c r="B236" s="605" t="s">
        <v>667</v>
      </c>
      <c r="C236" s="606" t="s">
        <v>392</v>
      </c>
      <c r="D236" s="600"/>
      <c r="E236" s="607">
        <v>47993.68</v>
      </c>
      <c r="F236" s="607">
        <v>47993.68</v>
      </c>
      <c r="G236" s="607">
        <v>47993.68</v>
      </c>
      <c r="H236" s="601"/>
      <c r="I236" s="609">
        <v>6</v>
      </c>
      <c r="J236" s="610">
        <v>6</v>
      </c>
      <c r="K236" s="611">
        <v>6</v>
      </c>
      <c r="L236" s="602"/>
      <c r="M236" s="612" t="s">
        <v>339</v>
      </c>
      <c r="N236" s="603"/>
      <c r="O236" s="604" t="s">
        <v>208</v>
      </c>
      <c r="P236" s="603"/>
      <c r="Q236" s="578">
        <f t="shared" si="6"/>
        <v>287962.08</v>
      </c>
      <c r="R236" s="579">
        <f t="shared" si="6"/>
        <v>287962.08</v>
      </c>
      <c r="S236" s="579">
        <f t="shared" si="6"/>
        <v>287962.08</v>
      </c>
      <c r="T236" s="580">
        <f t="shared" si="7"/>
        <v>863886.24</v>
      </c>
    </row>
    <row r="237" spans="1:20" x14ac:dyDescent="0.3">
      <c r="A237" s="581" t="s">
        <v>453</v>
      </c>
      <c r="B237" s="605" t="s">
        <v>668</v>
      </c>
      <c r="C237" s="606" t="s">
        <v>392</v>
      </c>
      <c r="D237" s="600"/>
      <c r="E237" s="607">
        <v>47993.68</v>
      </c>
      <c r="F237" s="607">
        <v>47993.68</v>
      </c>
      <c r="G237" s="607">
        <v>47993.68</v>
      </c>
      <c r="H237" s="601"/>
      <c r="I237" s="609">
        <v>34</v>
      </c>
      <c r="J237" s="610">
        <v>34</v>
      </c>
      <c r="K237" s="611">
        <v>34</v>
      </c>
      <c r="L237" s="602"/>
      <c r="M237" s="612" t="s">
        <v>339</v>
      </c>
      <c r="N237" s="603"/>
      <c r="O237" s="604" t="s">
        <v>208</v>
      </c>
      <c r="P237" s="603"/>
      <c r="Q237" s="578">
        <f t="shared" si="6"/>
        <v>1631785.12</v>
      </c>
      <c r="R237" s="579">
        <f t="shared" si="6"/>
        <v>1631785.12</v>
      </c>
      <c r="S237" s="579">
        <f t="shared" si="6"/>
        <v>1631785.12</v>
      </c>
      <c r="T237" s="580">
        <f t="shared" si="7"/>
        <v>4895355.3600000003</v>
      </c>
    </row>
    <row r="238" spans="1:20" x14ac:dyDescent="0.3">
      <c r="A238" s="581" t="s">
        <v>453</v>
      </c>
      <c r="B238" s="605" t="s">
        <v>669</v>
      </c>
      <c r="C238" s="606" t="s">
        <v>392</v>
      </c>
      <c r="D238" s="600"/>
      <c r="E238" s="607">
        <v>47993.68</v>
      </c>
      <c r="F238" s="607">
        <v>0</v>
      </c>
      <c r="G238" s="607">
        <v>0</v>
      </c>
      <c r="H238" s="601"/>
      <c r="I238" s="609">
        <v>1</v>
      </c>
      <c r="J238" s="610">
        <v>0</v>
      </c>
      <c r="K238" s="611">
        <v>0</v>
      </c>
      <c r="L238" s="602"/>
      <c r="M238" s="612" t="s">
        <v>339</v>
      </c>
      <c r="N238" s="603"/>
      <c r="O238" s="604" t="s">
        <v>208</v>
      </c>
      <c r="P238" s="603"/>
      <c r="Q238" s="578">
        <f t="shared" si="6"/>
        <v>47993.68</v>
      </c>
      <c r="R238" s="579">
        <f t="shared" si="6"/>
        <v>0</v>
      </c>
      <c r="S238" s="579">
        <f t="shared" si="6"/>
        <v>0</v>
      </c>
      <c r="T238" s="580">
        <f t="shared" si="7"/>
        <v>47993.68</v>
      </c>
    </row>
    <row r="239" spans="1:20" x14ac:dyDescent="0.3">
      <c r="A239" s="581" t="s">
        <v>453</v>
      </c>
      <c r="B239" s="605" t="s">
        <v>670</v>
      </c>
      <c r="C239" s="606" t="s">
        <v>392</v>
      </c>
      <c r="D239" s="600"/>
      <c r="E239" s="607">
        <v>47993.68</v>
      </c>
      <c r="F239" s="607">
        <v>47993.68</v>
      </c>
      <c r="G239" s="607">
        <v>47993.68</v>
      </c>
      <c r="H239" s="601"/>
      <c r="I239" s="609">
        <v>14</v>
      </c>
      <c r="J239" s="610">
        <v>15</v>
      </c>
      <c r="K239" s="611">
        <v>15</v>
      </c>
      <c r="L239" s="602"/>
      <c r="M239" s="612" t="s">
        <v>339</v>
      </c>
      <c r="N239" s="603"/>
      <c r="O239" s="604" t="s">
        <v>208</v>
      </c>
      <c r="P239" s="603"/>
      <c r="Q239" s="578">
        <f t="shared" si="6"/>
        <v>671911.52</v>
      </c>
      <c r="R239" s="579">
        <f t="shared" si="6"/>
        <v>719905.2</v>
      </c>
      <c r="S239" s="579">
        <f t="shared" si="6"/>
        <v>719905.2</v>
      </c>
      <c r="T239" s="580">
        <f t="shared" si="7"/>
        <v>2111721.92</v>
      </c>
    </row>
    <row r="240" spans="1:20" x14ac:dyDescent="0.3">
      <c r="A240" s="581" t="s">
        <v>453</v>
      </c>
      <c r="B240" s="605" t="s">
        <v>671</v>
      </c>
      <c r="C240" s="606" t="s">
        <v>392</v>
      </c>
      <c r="D240" s="600"/>
      <c r="E240" s="607">
        <v>47993.68</v>
      </c>
      <c r="F240" s="607">
        <v>47993.68</v>
      </c>
      <c r="G240" s="607">
        <v>47993.68</v>
      </c>
      <c r="H240" s="601"/>
      <c r="I240" s="609">
        <v>1</v>
      </c>
      <c r="J240" s="610">
        <v>1</v>
      </c>
      <c r="K240" s="611">
        <v>1</v>
      </c>
      <c r="L240" s="602"/>
      <c r="M240" s="612" t="s">
        <v>339</v>
      </c>
      <c r="N240" s="603"/>
      <c r="O240" s="604" t="s">
        <v>208</v>
      </c>
      <c r="P240" s="603"/>
      <c r="Q240" s="578">
        <f t="shared" si="6"/>
        <v>47993.68</v>
      </c>
      <c r="R240" s="579">
        <f t="shared" si="6"/>
        <v>47993.68</v>
      </c>
      <c r="S240" s="579">
        <f t="shared" si="6"/>
        <v>47993.68</v>
      </c>
      <c r="T240" s="580">
        <f t="shared" si="7"/>
        <v>143981.04</v>
      </c>
    </row>
    <row r="241" spans="1:20" ht="15" thickBot="1" x14ac:dyDescent="0.35">
      <c r="A241" s="581" t="s">
        <v>453</v>
      </c>
      <c r="B241" s="605" t="s">
        <v>672</v>
      </c>
      <c r="C241" s="606" t="s">
        <v>392</v>
      </c>
      <c r="D241" s="600"/>
      <c r="E241" s="607">
        <v>47993.68</v>
      </c>
      <c r="F241" s="607">
        <v>47993.68</v>
      </c>
      <c r="G241" s="607">
        <v>47993.68</v>
      </c>
      <c r="H241" s="601"/>
      <c r="I241" s="609">
        <v>1</v>
      </c>
      <c r="J241" s="610">
        <v>1</v>
      </c>
      <c r="K241" s="611">
        <v>1</v>
      </c>
      <c r="L241" s="602"/>
      <c r="M241" s="612" t="s">
        <v>339</v>
      </c>
      <c r="N241" s="603"/>
      <c r="O241" s="615" t="s">
        <v>208</v>
      </c>
      <c r="P241" s="603"/>
      <c r="Q241" s="578">
        <f t="shared" si="6"/>
        <v>47993.68</v>
      </c>
      <c r="R241" s="579">
        <f t="shared" si="6"/>
        <v>47993.68</v>
      </c>
      <c r="S241" s="579">
        <f t="shared" si="6"/>
        <v>47993.68</v>
      </c>
      <c r="T241" s="580">
        <f t="shared" si="7"/>
        <v>143981.04</v>
      </c>
    </row>
    <row r="242" spans="1:20" ht="15" thickBot="1" x14ac:dyDescent="0.35">
      <c r="A242" s="581" t="s">
        <v>453</v>
      </c>
      <c r="B242" s="605" t="s">
        <v>673</v>
      </c>
      <c r="C242" s="606" t="s">
        <v>392</v>
      </c>
      <c r="D242" s="572"/>
      <c r="E242" s="584">
        <v>67882.960000000006</v>
      </c>
      <c r="F242" s="584">
        <v>67882.960000000006</v>
      </c>
      <c r="G242" s="584">
        <v>67882.960000000006</v>
      </c>
      <c r="H242" s="572"/>
      <c r="I242" s="609">
        <v>3</v>
      </c>
      <c r="J242" s="610">
        <v>3</v>
      </c>
      <c r="K242" s="611">
        <v>3</v>
      </c>
      <c r="L242" s="572"/>
      <c r="M242" s="612" t="s">
        <v>339</v>
      </c>
      <c r="N242" s="572"/>
      <c r="O242" s="615" t="s">
        <v>208</v>
      </c>
      <c r="P242" s="572"/>
      <c r="Q242" s="578">
        <f t="shared" si="6"/>
        <v>203648.88</v>
      </c>
      <c r="R242" s="579">
        <f t="shared" si="6"/>
        <v>203648.88</v>
      </c>
      <c r="S242" s="579">
        <f t="shared" si="6"/>
        <v>203648.88</v>
      </c>
      <c r="T242" s="580">
        <f t="shared" si="7"/>
        <v>610946.64</v>
      </c>
    </row>
    <row r="243" spans="1:20" ht="15" thickBot="1" x14ac:dyDescent="0.35">
      <c r="A243" s="581" t="s">
        <v>453</v>
      </c>
      <c r="B243" s="605" t="s">
        <v>674</v>
      </c>
      <c r="C243" s="606" t="s">
        <v>392</v>
      </c>
      <c r="D243" s="572"/>
      <c r="E243" s="584">
        <v>67882.960000000006</v>
      </c>
      <c r="F243" s="584">
        <v>67882.960000000006</v>
      </c>
      <c r="G243" s="584">
        <v>67882.960000000006</v>
      </c>
      <c r="H243" s="572"/>
      <c r="I243" s="609">
        <v>1</v>
      </c>
      <c r="J243" s="610">
        <v>1</v>
      </c>
      <c r="K243" s="611">
        <v>1</v>
      </c>
      <c r="L243" s="572"/>
      <c r="M243" s="612" t="s">
        <v>339</v>
      </c>
      <c r="N243" s="572"/>
      <c r="O243" s="615" t="s">
        <v>208</v>
      </c>
      <c r="P243" s="572"/>
      <c r="Q243" s="578">
        <f t="shared" si="6"/>
        <v>67882.960000000006</v>
      </c>
      <c r="R243" s="579">
        <f t="shared" si="6"/>
        <v>67882.960000000006</v>
      </c>
      <c r="S243" s="579">
        <f t="shared" si="6"/>
        <v>67882.960000000006</v>
      </c>
      <c r="T243" s="580">
        <f t="shared" si="7"/>
        <v>203648.88</v>
      </c>
    </row>
    <row r="244" spans="1:20" ht="15" thickBot="1" x14ac:dyDescent="0.35">
      <c r="A244" s="581" t="s">
        <v>453</v>
      </c>
      <c r="B244" s="605" t="s">
        <v>675</v>
      </c>
      <c r="C244" s="606" t="s">
        <v>392</v>
      </c>
      <c r="D244" s="572"/>
      <c r="E244" s="584">
        <v>67882.960000000006</v>
      </c>
      <c r="F244" s="584">
        <v>67882.960000000006</v>
      </c>
      <c r="G244" s="584">
        <v>67882.960000000006</v>
      </c>
      <c r="H244" s="572"/>
      <c r="I244" s="609">
        <v>1</v>
      </c>
      <c r="J244" s="610">
        <v>1</v>
      </c>
      <c r="K244" s="611">
        <v>1</v>
      </c>
      <c r="L244" s="572"/>
      <c r="M244" s="612" t="s">
        <v>339</v>
      </c>
      <c r="N244" s="572"/>
      <c r="O244" s="615" t="s">
        <v>208</v>
      </c>
      <c r="P244" s="572"/>
      <c r="Q244" s="578">
        <f t="shared" si="6"/>
        <v>67882.960000000006</v>
      </c>
      <c r="R244" s="579">
        <f t="shared" si="6"/>
        <v>67882.960000000006</v>
      </c>
      <c r="S244" s="579">
        <f t="shared" si="6"/>
        <v>67882.960000000006</v>
      </c>
      <c r="T244" s="580">
        <f t="shared" si="7"/>
        <v>203648.88</v>
      </c>
    </row>
    <row r="245" spans="1:20" ht="15" thickBot="1" x14ac:dyDescent="0.35">
      <c r="A245" s="581" t="s">
        <v>453</v>
      </c>
      <c r="B245" s="605" t="s">
        <v>676</v>
      </c>
      <c r="C245" s="606" t="s">
        <v>392</v>
      </c>
      <c r="D245" s="572"/>
      <c r="E245" s="584">
        <v>78329.679999999993</v>
      </c>
      <c r="F245" s="584">
        <v>78329.679999999993</v>
      </c>
      <c r="G245" s="584">
        <v>78329.679999999993</v>
      </c>
      <c r="H245" s="572"/>
      <c r="I245" s="609">
        <v>1</v>
      </c>
      <c r="J245" s="610">
        <v>1</v>
      </c>
      <c r="K245" s="611">
        <v>1</v>
      </c>
      <c r="L245" s="572"/>
      <c r="M245" s="612" t="s">
        <v>339</v>
      </c>
      <c r="N245" s="572"/>
      <c r="O245" s="615" t="s">
        <v>208</v>
      </c>
      <c r="P245" s="572"/>
      <c r="Q245" s="578">
        <f t="shared" si="6"/>
        <v>78329.679999999993</v>
      </c>
      <c r="R245" s="579">
        <f t="shared" si="6"/>
        <v>78329.679999999993</v>
      </c>
      <c r="S245" s="579">
        <f t="shared" si="6"/>
        <v>78329.679999999993</v>
      </c>
      <c r="T245" s="580">
        <f t="shared" si="7"/>
        <v>234989.03999999998</v>
      </c>
    </row>
    <row r="246" spans="1:20" ht="15" thickBot="1" x14ac:dyDescent="0.35">
      <c r="A246" s="616" t="s">
        <v>453</v>
      </c>
      <c r="B246" s="617" t="s">
        <v>677</v>
      </c>
      <c r="C246" s="618" t="s">
        <v>392</v>
      </c>
      <c r="D246" s="572"/>
      <c r="E246" s="613">
        <v>20251.349999999999</v>
      </c>
      <c r="F246" s="613">
        <v>20251.349999999999</v>
      </c>
      <c r="G246" s="613">
        <v>20251.349999999999</v>
      </c>
      <c r="H246" s="572"/>
      <c r="I246" s="619">
        <v>3</v>
      </c>
      <c r="J246" s="620">
        <v>3</v>
      </c>
      <c r="K246" s="621">
        <v>3</v>
      </c>
      <c r="L246" s="572"/>
      <c r="M246" s="622" t="s">
        <v>339</v>
      </c>
      <c r="N246" s="572"/>
      <c r="O246" s="615" t="s">
        <v>208</v>
      </c>
      <c r="P246" s="572"/>
      <c r="Q246" s="578">
        <f t="shared" si="6"/>
        <v>60754.049999999996</v>
      </c>
      <c r="R246" s="579">
        <f t="shared" si="6"/>
        <v>60754.049999999996</v>
      </c>
      <c r="S246" s="579">
        <f t="shared" si="6"/>
        <v>60754.049999999996</v>
      </c>
      <c r="T246" s="580">
        <f t="shared" si="7"/>
        <v>182262.15</v>
      </c>
    </row>
    <row r="247" spans="1:20" ht="15" thickBot="1" x14ac:dyDescent="0.35">
      <c r="A247" s="623"/>
      <c r="B247" s="623"/>
      <c r="C247" s="623"/>
      <c r="D247" s="572"/>
      <c r="E247" s="623"/>
      <c r="F247" s="623"/>
      <c r="G247" s="623"/>
      <c r="H247" s="572"/>
      <c r="I247" s="623"/>
      <c r="J247" s="623"/>
      <c r="K247" s="623"/>
      <c r="L247" s="572"/>
      <c r="M247" s="623"/>
      <c r="N247" s="572"/>
      <c r="O247" s="623"/>
      <c r="P247" s="572"/>
      <c r="Q247" s="623"/>
      <c r="R247" s="623"/>
      <c r="S247" s="623"/>
      <c r="T247" s="623"/>
    </row>
    <row r="248" spans="1:20" ht="15" thickBot="1" x14ac:dyDescent="0.35">
      <c r="A248" s="623"/>
      <c r="B248" s="623"/>
      <c r="C248" s="623"/>
      <c r="D248" s="572"/>
      <c r="E248" s="623"/>
      <c r="F248" s="623"/>
      <c r="G248" s="623"/>
      <c r="H248" s="572"/>
      <c r="I248" s="624">
        <f>SUM(I9:I246)</f>
        <v>54429</v>
      </c>
      <c r="J248" s="624">
        <f t="shared" ref="J248:K248" si="8">SUM(J9:J246)</f>
        <v>54216</v>
      </c>
      <c r="K248" s="624">
        <f t="shared" si="8"/>
        <v>55660</v>
      </c>
      <c r="L248" s="572"/>
      <c r="M248" s="623"/>
      <c r="N248" s="572"/>
      <c r="O248" s="623"/>
      <c r="P248" s="572"/>
      <c r="Q248" s="625">
        <f t="shared" ref="Q248:S248" si="9">SUM(Q9:Q246)</f>
        <v>89626213.48999995</v>
      </c>
      <c r="R248" s="625">
        <f t="shared" si="9"/>
        <v>89063396.089999944</v>
      </c>
      <c r="S248" s="625">
        <f t="shared" si="9"/>
        <v>90470198.309999913</v>
      </c>
      <c r="T248" s="626">
        <f>SUM(T9:T246)</f>
        <v>269159807.88999987</v>
      </c>
    </row>
    <row r="249" spans="1:20" ht="15" thickTop="1" x14ac:dyDescent="0.3"/>
    <row r="250" spans="1:20" x14ac:dyDescent="0.3">
      <c r="R250" s="548" t="s">
        <v>678</v>
      </c>
      <c r="T250" s="628">
        <v>660005952.64000082</v>
      </c>
    </row>
    <row r="251" spans="1:20" ht="15" thickBot="1" x14ac:dyDescent="0.35">
      <c r="T251" s="628"/>
    </row>
    <row r="252" spans="1:20" ht="15" thickBot="1" x14ac:dyDescent="0.35">
      <c r="R252" s="548" t="s">
        <v>679</v>
      </c>
      <c r="T252" s="629">
        <f>(T248+T250)/1000</f>
        <v>929165.76053000067</v>
      </c>
    </row>
    <row r="253" spans="1:20" ht="15" thickTop="1" x14ac:dyDescent="0.3"/>
    <row r="255" spans="1:20" x14ac:dyDescent="0.3">
      <c r="I255" s="630" t="s">
        <v>37</v>
      </c>
      <c r="T255" s="635"/>
    </row>
    <row r="256" spans="1:20" x14ac:dyDescent="0.3">
      <c r="T256" s="635"/>
    </row>
    <row r="259" spans="20:20" x14ac:dyDescent="0.3">
      <c r="T259" s="638"/>
    </row>
  </sheetData>
  <mergeCells count="4">
    <mergeCell ref="A6:O6"/>
    <mergeCell ref="Q6:T6"/>
    <mergeCell ref="E7:G7"/>
    <mergeCell ref="Q7:S7"/>
  </mergeCells>
  <printOptions horizontalCentered="1"/>
  <pageMargins left="0" right="0" top="0.19685039370078741" bottom="0" header="0" footer="0"/>
  <pageSetup scale="56"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9"/>
  <sheetViews>
    <sheetView zoomScale="70" zoomScaleNormal="70" workbookViewId="0">
      <selection activeCell="S25" sqref="S25"/>
    </sheetView>
  </sheetViews>
  <sheetFormatPr baseColWidth="10" defaultColWidth="11.5546875" defaultRowHeight="14.4" x14ac:dyDescent="0.3"/>
  <cols>
    <col min="1" max="1" width="31.5546875" style="647" customWidth="1"/>
    <col min="2" max="2" width="29" style="647" bestFit="1" customWidth="1"/>
    <col min="3" max="3" width="9.109375" style="647" bestFit="1" customWidth="1"/>
    <col min="4" max="4" width="0.6640625" style="734" customWidth="1"/>
    <col min="5" max="6" width="9.6640625" style="734" bestFit="1" customWidth="1"/>
    <col min="7" max="7" width="11.109375" style="647" bestFit="1" customWidth="1"/>
    <col min="8" max="8" width="0.5546875" style="647" customWidth="1"/>
    <col min="9" max="10" width="10.33203125" style="647" customWidth="1"/>
    <col min="11" max="11" width="11.109375" style="647" customWidth="1"/>
    <col min="12" max="12" width="0.44140625" style="647" customWidth="1"/>
    <col min="13" max="13" width="17.6640625" style="647" bestFit="1" customWidth="1"/>
    <col min="14" max="14" width="0.5546875" style="647" customWidth="1"/>
    <col min="15" max="15" width="13.88671875" style="647" bestFit="1" customWidth="1"/>
    <col min="16" max="16" width="1.109375" style="647" customWidth="1"/>
    <col min="17" max="17" width="14.6640625" style="647" bestFit="1" customWidth="1"/>
    <col min="18" max="18" width="15" style="647" customWidth="1"/>
    <col min="19" max="19" width="16.109375" style="647" customWidth="1"/>
    <col min="20" max="20" width="14.88671875" style="647" bestFit="1" customWidth="1"/>
    <col min="21" max="16384" width="11.5546875" style="647"/>
  </cols>
  <sheetData>
    <row r="1" spans="1:20" ht="25.8" x14ac:dyDescent="0.5">
      <c r="A1" s="642" t="s">
        <v>363</v>
      </c>
      <c r="B1" s="643"/>
      <c r="C1" s="643"/>
      <c r="D1" s="643"/>
      <c r="E1" s="643"/>
      <c r="F1" s="643"/>
      <c r="G1" s="644"/>
      <c r="H1" s="644"/>
      <c r="I1" s="644"/>
      <c r="J1" s="643"/>
      <c r="K1" s="643"/>
      <c r="L1" s="645"/>
      <c r="M1" s="645"/>
      <c r="N1" s="645"/>
      <c r="O1" s="646"/>
    </row>
    <row r="2" spans="1:20" x14ac:dyDescent="0.3">
      <c r="A2" s="648"/>
      <c r="B2" s="649"/>
      <c r="C2" s="649"/>
      <c r="D2" s="649"/>
      <c r="E2" s="649"/>
      <c r="F2" s="649"/>
      <c r="G2" s="650"/>
      <c r="H2" s="650"/>
      <c r="I2" s="650"/>
      <c r="J2" s="649"/>
      <c r="K2" s="649"/>
      <c r="L2" s="646"/>
      <c r="M2" s="646"/>
      <c r="N2" s="646"/>
      <c r="O2" s="646"/>
    </row>
    <row r="3" spans="1:20" x14ac:dyDescent="0.3">
      <c r="A3" s="651" t="s">
        <v>613</v>
      </c>
      <c r="B3" s="649"/>
      <c r="C3" s="652"/>
      <c r="D3" s="646"/>
      <c r="E3" s="646"/>
      <c r="F3" s="646"/>
      <c r="G3" s="653"/>
      <c r="H3" s="650"/>
      <c r="I3" s="650"/>
      <c r="J3" s="650"/>
      <c r="K3" s="654"/>
      <c r="L3" s="649"/>
      <c r="M3" s="652"/>
      <c r="N3" s="649"/>
      <c r="O3" s="652"/>
      <c r="P3" s="646"/>
      <c r="Q3" s="646"/>
      <c r="R3" s="646"/>
      <c r="S3" s="646"/>
    </row>
    <row r="4" spans="1:20" x14ac:dyDescent="0.3">
      <c r="A4" s="651" t="s">
        <v>614</v>
      </c>
      <c r="B4" s="649"/>
      <c r="C4" s="652"/>
      <c r="D4" s="646"/>
      <c r="E4" s="646"/>
      <c r="F4" s="646"/>
      <c r="G4" s="653"/>
      <c r="H4" s="650"/>
      <c r="I4" s="650"/>
      <c r="J4" s="650"/>
      <c r="K4" s="654"/>
      <c r="L4" s="649"/>
      <c r="M4" s="652"/>
      <c r="N4" s="649"/>
      <c r="O4" s="652"/>
      <c r="P4" s="646"/>
      <c r="Q4" s="646"/>
      <c r="R4" s="646"/>
      <c r="S4" s="646"/>
    </row>
    <row r="5" spans="1:20" ht="24" thickBot="1" x14ac:dyDescent="0.5">
      <c r="A5" s="655" t="s">
        <v>681</v>
      </c>
      <c r="B5" s="649"/>
      <c r="C5" s="652"/>
      <c r="D5" s="646"/>
      <c r="E5" s="656" t="s">
        <v>37</v>
      </c>
      <c r="F5" s="646" t="s">
        <v>37</v>
      </c>
      <c r="G5" s="653"/>
      <c r="H5" s="650"/>
      <c r="I5" s="650"/>
      <c r="J5" s="650"/>
      <c r="K5" s="654"/>
      <c r="L5" s="656" t="s">
        <v>616</v>
      </c>
      <c r="M5" s="652"/>
      <c r="N5" s="649"/>
      <c r="O5" s="652"/>
      <c r="P5" s="646" t="s">
        <v>37</v>
      </c>
      <c r="Q5" s="646" t="s">
        <v>37</v>
      </c>
      <c r="R5" s="646" t="s">
        <v>37</v>
      </c>
      <c r="S5" s="646" t="s">
        <v>37</v>
      </c>
    </row>
    <row r="6" spans="1:20" ht="26.4" thickBot="1" x14ac:dyDescent="0.55000000000000004">
      <c r="A6" s="879" t="s">
        <v>617</v>
      </c>
      <c r="B6" s="880"/>
      <c r="C6" s="880"/>
      <c r="D6" s="880"/>
      <c r="E6" s="880"/>
      <c r="F6" s="880"/>
      <c r="G6" s="880"/>
      <c r="H6" s="880"/>
      <c r="I6" s="880"/>
      <c r="J6" s="880"/>
      <c r="K6" s="880"/>
      <c r="L6" s="880"/>
      <c r="M6" s="880"/>
      <c r="N6" s="880"/>
      <c r="O6" s="881"/>
      <c r="P6" s="652"/>
      <c r="Q6" s="882" t="s">
        <v>682</v>
      </c>
      <c r="R6" s="883"/>
      <c r="S6" s="883"/>
      <c r="T6" s="884"/>
    </row>
    <row r="7" spans="1:20" ht="15.6" x14ac:dyDescent="0.3">
      <c r="A7" s="657" t="s">
        <v>365</v>
      </c>
      <c r="B7" s="658" t="s">
        <v>619</v>
      </c>
      <c r="C7" s="659" t="s">
        <v>620</v>
      </c>
      <c r="D7" s="660"/>
      <c r="E7" s="885" t="s">
        <v>621</v>
      </c>
      <c r="F7" s="886"/>
      <c r="G7" s="887"/>
      <c r="H7" s="661"/>
      <c r="I7" s="662" t="s">
        <v>622</v>
      </c>
      <c r="J7" s="663"/>
      <c r="K7" s="664"/>
      <c r="L7" s="665"/>
      <c r="M7" s="666" t="s">
        <v>623</v>
      </c>
      <c r="N7" s="667"/>
      <c r="O7" s="668" t="s">
        <v>5</v>
      </c>
      <c r="P7" s="660"/>
      <c r="Q7" s="888" t="s">
        <v>624</v>
      </c>
      <c r="R7" s="889"/>
      <c r="S7" s="890"/>
      <c r="T7" s="669" t="s">
        <v>625</v>
      </c>
    </row>
    <row r="8" spans="1:20" ht="16.2" thickBot="1" x14ac:dyDescent="0.35">
      <c r="A8" s="670" t="s">
        <v>37</v>
      </c>
      <c r="B8" s="671" t="s">
        <v>37</v>
      </c>
      <c r="C8" s="672" t="s">
        <v>626</v>
      </c>
      <c r="D8" s="468"/>
      <c r="E8" s="567" t="s">
        <v>20</v>
      </c>
      <c r="F8" s="567" t="s">
        <v>21</v>
      </c>
      <c r="G8" s="567" t="s">
        <v>22</v>
      </c>
      <c r="H8" s="472"/>
      <c r="I8" s="567" t="s">
        <v>20</v>
      </c>
      <c r="J8" s="567" t="s">
        <v>21</v>
      </c>
      <c r="K8" s="567" t="s">
        <v>22</v>
      </c>
      <c r="L8" s="472"/>
      <c r="M8" s="473" t="s">
        <v>627</v>
      </c>
      <c r="N8" s="474"/>
      <c r="O8" s="475" t="s">
        <v>37</v>
      </c>
      <c r="P8" s="476"/>
      <c r="Q8" s="567" t="s">
        <v>20</v>
      </c>
      <c r="R8" s="567" t="s">
        <v>21</v>
      </c>
      <c r="S8" s="567" t="s">
        <v>22</v>
      </c>
      <c r="T8" s="673" t="s">
        <v>688</v>
      </c>
    </row>
    <row r="9" spans="1:20" x14ac:dyDescent="0.3">
      <c r="A9" s="674" t="s">
        <v>453</v>
      </c>
      <c r="B9" s="675" t="s">
        <v>205</v>
      </c>
      <c r="C9" s="676" t="s">
        <v>206</v>
      </c>
      <c r="D9" s="677"/>
      <c r="E9" s="678">
        <v>388.33</v>
      </c>
      <c r="F9" s="679">
        <v>388.33</v>
      </c>
      <c r="G9" s="680">
        <v>388.33</v>
      </c>
      <c r="H9" s="681"/>
      <c r="I9" s="682">
        <v>30</v>
      </c>
      <c r="J9" s="683">
        <v>30</v>
      </c>
      <c r="K9" s="684">
        <v>30</v>
      </c>
      <c r="L9" s="681"/>
      <c r="M9" s="685" t="s">
        <v>207</v>
      </c>
      <c r="N9" s="681"/>
      <c r="O9" s="685" t="s">
        <v>208</v>
      </c>
      <c r="P9" s="681"/>
      <c r="Q9" s="678">
        <f t="shared" ref="Q9:S24" si="0">E9*I9</f>
        <v>11649.9</v>
      </c>
      <c r="R9" s="679">
        <f t="shared" si="0"/>
        <v>11649.9</v>
      </c>
      <c r="S9" s="680">
        <f t="shared" si="0"/>
        <v>11649.9</v>
      </c>
      <c r="T9" s="686">
        <f>Q9+R9+S9</f>
        <v>34949.699999999997</v>
      </c>
    </row>
    <row r="10" spans="1:20" x14ac:dyDescent="0.3">
      <c r="A10" s="687" t="s">
        <v>453</v>
      </c>
      <c r="B10" s="688" t="s">
        <v>209</v>
      </c>
      <c r="C10" s="689" t="s">
        <v>206</v>
      </c>
      <c r="D10" s="690"/>
      <c r="E10" s="691">
        <v>516.29999999999995</v>
      </c>
      <c r="F10" s="692">
        <v>516.29999999999995</v>
      </c>
      <c r="G10" s="693">
        <v>516.29999999999995</v>
      </c>
      <c r="H10" s="681"/>
      <c r="I10" s="694">
        <v>40</v>
      </c>
      <c r="J10" s="695">
        <v>36</v>
      </c>
      <c r="K10" s="696">
        <v>36</v>
      </c>
      <c r="L10" s="681"/>
      <c r="M10" s="697" t="s">
        <v>207</v>
      </c>
      <c r="N10" s="681"/>
      <c r="O10" s="697" t="s">
        <v>208</v>
      </c>
      <c r="P10" s="681"/>
      <c r="Q10" s="691">
        <f t="shared" si="0"/>
        <v>20652</v>
      </c>
      <c r="R10" s="692">
        <f t="shared" si="0"/>
        <v>18586.8</v>
      </c>
      <c r="S10" s="693">
        <f t="shared" si="0"/>
        <v>18586.8</v>
      </c>
      <c r="T10" s="698">
        <f>Q10+R10+S10</f>
        <v>57825.600000000006</v>
      </c>
    </row>
    <row r="11" spans="1:20" x14ac:dyDescent="0.3">
      <c r="A11" s="687" t="s">
        <v>453</v>
      </c>
      <c r="B11" s="688" t="s">
        <v>210</v>
      </c>
      <c r="C11" s="689" t="s">
        <v>206</v>
      </c>
      <c r="D11" s="690"/>
      <c r="E11" s="691">
        <v>584.79999999999995</v>
      </c>
      <c r="F11" s="692">
        <v>584.79999999999995</v>
      </c>
      <c r="G11" s="693">
        <v>584.79999999999995</v>
      </c>
      <c r="H11" s="681"/>
      <c r="I11" s="694">
        <v>93958</v>
      </c>
      <c r="J11" s="695">
        <v>53980</v>
      </c>
      <c r="K11" s="696">
        <v>21000</v>
      </c>
      <c r="L11" s="681"/>
      <c r="M11" s="697" t="s">
        <v>207</v>
      </c>
      <c r="N11" s="681"/>
      <c r="O11" s="697" t="s">
        <v>208</v>
      </c>
      <c r="P11" s="681"/>
      <c r="Q11" s="691">
        <f t="shared" si="0"/>
        <v>54946638.399999999</v>
      </c>
      <c r="R11" s="692">
        <f t="shared" si="0"/>
        <v>31567503.999999996</v>
      </c>
      <c r="S11" s="693">
        <v>12280951.069999998</v>
      </c>
      <c r="T11" s="698">
        <f t="shared" ref="T11:T74" si="1">Q11+R11+S11</f>
        <v>98795093.469999984</v>
      </c>
    </row>
    <row r="12" spans="1:20" x14ac:dyDescent="0.3">
      <c r="A12" s="687" t="s">
        <v>453</v>
      </c>
      <c r="B12" s="688" t="s">
        <v>212</v>
      </c>
      <c r="C12" s="689" t="s">
        <v>206</v>
      </c>
      <c r="D12" s="690"/>
      <c r="E12" s="691">
        <v>19020.2</v>
      </c>
      <c r="F12" s="692">
        <v>19020.2</v>
      </c>
      <c r="G12" s="693">
        <v>19020.2</v>
      </c>
      <c r="H12" s="681"/>
      <c r="I12" s="694">
        <v>2</v>
      </c>
      <c r="J12" s="695">
        <v>2</v>
      </c>
      <c r="K12" s="696">
        <v>2</v>
      </c>
      <c r="L12" s="681"/>
      <c r="M12" s="697" t="s">
        <v>207</v>
      </c>
      <c r="N12" s="681"/>
      <c r="O12" s="697" t="s">
        <v>208</v>
      </c>
      <c r="P12" s="681"/>
      <c r="Q12" s="691">
        <f t="shared" si="0"/>
        <v>38040.400000000001</v>
      </c>
      <c r="R12" s="692">
        <f t="shared" si="0"/>
        <v>38040.400000000001</v>
      </c>
      <c r="S12" s="693">
        <f t="shared" si="0"/>
        <v>38040.400000000001</v>
      </c>
      <c r="T12" s="698">
        <f t="shared" si="1"/>
        <v>114121.20000000001</v>
      </c>
    </row>
    <row r="13" spans="1:20" x14ac:dyDescent="0.3">
      <c r="A13" s="687" t="s">
        <v>453</v>
      </c>
      <c r="B13" s="688" t="s">
        <v>213</v>
      </c>
      <c r="C13" s="689" t="s">
        <v>206</v>
      </c>
      <c r="D13" s="690"/>
      <c r="E13" s="691">
        <v>21471.68</v>
      </c>
      <c r="F13" s="692">
        <v>21471.68</v>
      </c>
      <c r="G13" s="693">
        <v>21471.68</v>
      </c>
      <c r="H13" s="681"/>
      <c r="I13" s="694">
        <v>12</v>
      </c>
      <c r="J13" s="695">
        <v>12</v>
      </c>
      <c r="K13" s="696">
        <v>11</v>
      </c>
      <c r="L13" s="681"/>
      <c r="M13" s="697" t="s">
        <v>207</v>
      </c>
      <c r="N13" s="681"/>
      <c r="O13" s="697" t="s">
        <v>208</v>
      </c>
      <c r="P13" s="681"/>
      <c r="Q13" s="691">
        <f t="shared" si="0"/>
        <v>257660.16</v>
      </c>
      <c r="R13" s="692">
        <f t="shared" si="0"/>
        <v>257660.16</v>
      </c>
      <c r="S13" s="693">
        <f t="shared" si="0"/>
        <v>236188.48</v>
      </c>
      <c r="T13" s="698">
        <f t="shared" si="1"/>
        <v>751508.8</v>
      </c>
    </row>
    <row r="14" spans="1:20" x14ac:dyDescent="0.3">
      <c r="A14" s="687" t="s">
        <v>453</v>
      </c>
      <c r="B14" s="688" t="s">
        <v>214</v>
      </c>
      <c r="C14" s="689" t="s">
        <v>206</v>
      </c>
      <c r="D14" s="690"/>
      <c r="E14" s="691">
        <v>23961.29</v>
      </c>
      <c r="F14" s="692">
        <v>23961.29</v>
      </c>
      <c r="G14" s="693">
        <v>23961.29</v>
      </c>
      <c r="H14" s="681"/>
      <c r="I14" s="694">
        <v>81</v>
      </c>
      <c r="J14" s="695">
        <v>81</v>
      </c>
      <c r="K14" s="696">
        <v>79</v>
      </c>
      <c r="L14" s="681"/>
      <c r="M14" s="697" t="s">
        <v>207</v>
      </c>
      <c r="N14" s="681"/>
      <c r="O14" s="697" t="s">
        <v>208</v>
      </c>
      <c r="P14" s="681"/>
      <c r="Q14" s="691">
        <f t="shared" si="0"/>
        <v>1940864.49</v>
      </c>
      <c r="R14" s="692">
        <f t="shared" si="0"/>
        <v>1940864.49</v>
      </c>
      <c r="S14" s="693">
        <f t="shared" si="0"/>
        <v>1892941.9100000001</v>
      </c>
      <c r="T14" s="698">
        <f t="shared" si="1"/>
        <v>5774670.8900000006</v>
      </c>
    </row>
    <row r="15" spans="1:20" x14ac:dyDescent="0.3">
      <c r="A15" s="687" t="s">
        <v>453</v>
      </c>
      <c r="B15" s="688" t="s">
        <v>215</v>
      </c>
      <c r="C15" s="689" t="s">
        <v>206</v>
      </c>
      <c r="D15" s="690"/>
      <c r="E15" s="691">
        <v>27742.35</v>
      </c>
      <c r="F15" s="692">
        <v>27742.35</v>
      </c>
      <c r="G15" s="693">
        <v>27742.35</v>
      </c>
      <c r="H15" s="681"/>
      <c r="I15" s="694">
        <v>241</v>
      </c>
      <c r="J15" s="695">
        <v>239</v>
      </c>
      <c r="K15" s="696">
        <v>237</v>
      </c>
      <c r="L15" s="681"/>
      <c r="M15" s="697" t="s">
        <v>207</v>
      </c>
      <c r="N15" s="681"/>
      <c r="O15" s="697" t="s">
        <v>208</v>
      </c>
      <c r="P15" s="681"/>
      <c r="Q15" s="691">
        <f t="shared" si="0"/>
        <v>6685906.3499999996</v>
      </c>
      <c r="R15" s="692">
        <f t="shared" si="0"/>
        <v>6630421.6499999994</v>
      </c>
      <c r="S15" s="693">
        <f t="shared" si="0"/>
        <v>6574936.9499999993</v>
      </c>
      <c r="T15" s="698">
        <f t="shared" si="1"/>
        <v>19891264.949999999</v>
      </c>
    </row>
    <row r="16" spans="1:20" x14ac:dyDescent="0.3">
      <c r="A16" s="687" t="s">
        <v>453</v>
      </c>
      <c r="B16" s="688" t="s">
        <v>216</v>
      </c>
      <c r="C16" s="689" t="s">
        <v>206</v>
      </c>
      <c r="D16" s="690"/>
      <c r="E16" s="691">
        <v>32781.910000000003</v>
      </c>
      <c r="F16" s="692">
        <v>32781.910000000003</v>
      </c>
      <c r="G16" s="693">
        <v>32781.910000000003</v>
      </c>
      <c r="H16" s="681"/>
      <c r="I16" s="694">
        <v>392</v>
      </c>
      <c r="J16" s="695">
        <v>393</v>
      </c>
      <c r="K16" s="696">
        <v>394</v>
      </c>
      <c r="L16" s="681"/>
      <c r="M16" s="697" t="s">
        <v>207</v>
      </c>
      <c r="N16" s="681"/>
      <c r="O16" s="697" t="s">
        <v>208</v>
      </c>
      <c r="P16" s="681"/>
      <c r="Q16" s="691">
        <f t="shared" si="0"/>
        <v>12850508.720000001</v>
      </c>
      <c r="R16" s="692">
        <f t="shared" si="0"/>
        <v>12883290.630000001</v>
      </c>
      <c r="S16" s="693">
        <f t="shared" si="0"/>
        <v>12916072.540000001</v>
      </c>
      <c r="T16" s="698">
        <f t="shared" si="1"/>
        <v>38649871.890000001</v>
      </c>
    </row>
    <row r="17" spans="1:20" x14ac:dyDescent="0.3">
      <c r="A17" s="687" t="s">
        <v>453</v>
      </c>
      <c r="B17" s="688" t="s">
        <v>217</v>
      </c>
      <c r="C17" s="689" t="s">
        <v>206</v>
      </c>
      <c r="D17" s="690"/>
      <c r="E17" s="691">
        <v>37826.99</v>
      </c>
      <c r="F17" s="692">
        <v>37826.99</v>
      </c>
      <c r="G17" s="693">
        <v>37826.99</v>
      </c>
      <c r="H17" s="681"/>
      <c r="I17" s="694">
        <v>315</v>
      </c>
      <c r="J17" s="695">
        <v>315</v>
      </c>
      <c r="K17" s="696">
        <v>317</v>
      </c>
      <c r="L17" s="681"/>
      <c r="M17" s="697" t="s">
        <v>207</v>
      </c>
      <c r="N17" s="681"/>
      <c r="O17" s="697" t="s">
        <v>208</v>
      </c>
      <c r="P17" s="681"/>
      <c r="Q17" s="691">
        <f t="shared" si="0"/>
        <v>11915501.85</v>
      </c>
      <c r="R17" s="692">
        <f t="shared" si="0"/>
        <v>11915501.85</v>
      </c>
      <c r="S17" s="693">
        <f t="shared" si="0"/>
        <v>11991155.83</v>
      </c>
      <c r="T17" s="698">
        <f t="shared" si="1"/>
        <v>35822159.530000001</v>
      </c>
    </row>
    <row r="18" spans="1:20" x14ac:dyDescent="0.3">
      <c r="A18" s="687" t="s">
        <v>453</v>
      </c>
      <c r="B18" s="688" t="s">
        <v>218</v>
      </c>
      <c r="C18" s="689" t="s">
        <v>206</v>
      </c>
      <c r="D18" s="690"/>
      <c r="E18" s="691">
        <v>7558.39</v>
      </c>
      <c r="F18" s="692">
        <v>7558.39</v>
      </c>
      <c r="G18" s="693">
        <v>7558.39</v>
      </c>
      <c r="H18" s="681"/>
      <c r="I18" s="694">
        <v>1</v>
      </c>
      <c r="J18" s="695">
        <v>1</v>
      </c>
      <c r="K18" s="696">
        <v>1</v>
      </c>
      <c r="L18" s="681"/>
      <c r="M18" s="697" t="s">
        <v>207</v>
      </c>
      <c r="N18" s="681"/>
      <c r="O18" s="697" t="s">
        <v>208</v>
      </c>
      <c r="P18" s="681"/>
      <c r="Q18" s="691">
        <f t="shared" si="0"/>
        <v>7558.39</v>
      </c>
      <c r="R18" s="692">
        <f t="shared" si="0"/>
        <v>7558.39</v>
      </c>
      <c r="S18" s="693">
        <f t="shared" si="0"/>
        <v>7558.39</v>
      </c>
      <c r="T18" s="698">
        <f t="shared" si="1"/>
        <v>22675.170000000002</v>
      </c>
    </row>
    <row r="19" spans="1:20" x14ac:dyDescent="0.3">
      <c r="A19" s="687" t="s">
        <v>453</v>
      </c>
      <c r="B19" s="688" t="s">
        <v>219</v>
      </c>
      <c r="C19" s="689" t="s">
        <v>206</v>
      </c>
      <c r="D19" s="690"/>
      <c r="E19" s="691">
        <v>7945.97</v>
      </c>
      <c r="F19" s="692">
        <v>7945.97</v>
      </c>
      <c r="G19" s="693">
        <v>7945.97</v>
      </c>
      <c r="H19" s="681"/>
      <c r="I19" s="694">
        <v>1</v>
      </c>
      <c r="J19" s="695">
        <v>1</v>
      </c>
      <c r="K19" s="696">
        <v>1</v>
      </c>
      <c r="L19" s="681"/>
      <c r="M19" s="697" t="s">
        <v>207</v>
      </c>
      <c r="N19" s="681"/>
      <c r="O19" s="697" t="s">
        <v>208</v>
      </c>
      <c r="P19" s="681"/>
      <c r="Q19" s="691">
        <f t="shared" si="0"/>
        <v>7945.97</v>
      </c>
      <c r="R19" s="692">
        <f t="shared" si="0"/>
        <v>7945.97</v>
      </c>
      <c r="S19" s="693">
        <f t="shared" si="0"/>
        <v>7945.97</v>
      </c>
      <c r="T19" s="698">
        <f t="shared" si="1"/>
        <v>23837.91</v>
      </c>
    </row>
    <row r="20" spans="1:20" x14ac:dyDescent="0.3">
      <c r="A20" s="687" t="s">
        <v>453</v>
      </c>
      <c r="B20" s="688" t="s">
        <v>220</v>
      </c>
      <c r="C20" s="689" t="s">
        <v>206</v>
      </c>
      <c r="D20" s="690"/>
      <c r="E20" s="691">
        <v>10735.82</v>
      </c>
      <c r="F20" s="692">
        <v>10735.82</v>
      </c>
      <c r="G20" s="693">
        <v>10735.82</v>
      </c>
      <c r="H20" s="681"/>
      <c r="I20" s="694">
        <v>4</v>
      </c>
      <c r="J20" s="695">
        <v>4</v>
      </c>
      <c r="K20" s="696">
        <v>4</v>
      </c>
      <c r="L20" s="681"/>
      <c r="M20" s="697" t="s">
        <v>207</v>
      </c>
      <c r="N20" s="681"/>
      <c r="O20" s="697" t="s">
        <v>208</v>
      </c>
      <c r="P20" s="681"/>
      <c r="Q20" s="691">
        <f t="shared" si="0"/>
        <v>42943.28</v>
      </c>
      <c r="R20" s="692">
        <f t="shared" si="0"/>
        <v>42943.28</v>
      </c>
      <c r="S20" s="693">
        <f t="shared" si="0"/>
        <v>42943.28</v>
      </c>
      <c r="T20" s="698">
        <f t="shared" si="1"/>
        <v>128829.84</v>
      </c>
    </row>
    <row r="21" spans="1:20" x14ac:dyDescent="0.3">
      <c r="A21" s="687" t="s">
        <v>453</v>
      </c>
      <c r="B21" s="688" t="s">
        <v>221</v>
      </c>
      <c r="C21" s="689" t="s">
        <v>206</v>
      </c>
      <c r="D21" s="690"/>
      <c r="E21" s="691">
        <v>11980.65</v>
      </c>
      <c r="F21" s="692">
        <v>11980.65</v>
      </c>
      <c r="G21" s="693">
        <v>11980.65</v>
      </c>
      <c r="H21" s="681"/>
      <c r="I21" s="694">
        <v>4</v>
      </c>
      <c r="J21" s="695">
        <v>4</v>
      </c>
      <c r="K21" s="696">
        <v>4</v>
      </c>
      <c r="L21" s="681"/>
      <c r="M21" s="697" t="s">
        <v>207</v>
      </c>
      <c r="N21" s="681"/>
      <c r="O21" s="697" t="s">
        <v>208</v>
      </c>
      <c r="P21" s="681"/>
      <c r="Q21" s="691">
        <f t="shared" si="0"/>
        <v>47922.6</v>
      </c>
      <c r="R21" s="692">
        <f t="shared" si="0"/>
        <v>47922.6</v>
      </c>
      <c r="S21" s="693">
        <f t="shared" si="0"/>
        <v>47922.6</v>
      </c>
      <c r="T21" s="698">
        <f t="shared" si="1"/>
        <v>143767.79999999999</v>
      </c>
    </row>
    <row r="22" spans="1:20" x14ac:dyDescent="0.3">
      <c r="A22" s="687" t="s">
        <v>453</v>
      </c>
      <c r="B22" s="688" t="s">
        <v>222</v>
      </c>
      <c r="C22" s="689" t="s">
        <v>206</v>
      </c>
      <c r="D22" s="690"/>
      <c r="E22" s="691">
        <v>13871.16</v>
      </c>
      <c r="F22" s="692">
        <v>13871.16</v>
      </c>
      <c r="G22" s="693">
        <v>13871.16</v>
      </c>
      <c r="H22" s="681"/>
      <c r="I22" s="694">
        <v>7</v>
      </c>
      <c r="J22" s="695">
        <v>6</v>
      </c>
      <c r="K22" s="696">
        <v>6</v>
      </c>
      <c r="L22" s="681"/>
      <c r="M22" s="697" t="s">
        <v>207</v>
      </c>
      <c r="N22" s="681"/>
      <c r="O22" s="697" t="s">
        <v>208</v>
      </c>
      <c r="P22" s="681"/>
      <c r="Q22" s="691">
        <f t="shared" si="0"/>
        <v>97098.12</v>
      </c>
      <c r="R22" s="692">
        <f t="shared" si="0"/>
        <v>83226.959999999992</v>
      </c>
      <c r="S22" s="693">
        <f t="shared" si="0"/>
        <v>83226.959999999992</v>
      </c>
      <c r="T22" s="698">
        <f t="shared" si="1"/>
        <v>263552.03999999998</v>
      </c>
    </row>
    <row r="23" spans="1:20" x14ac:dyDescent="0.3">
      <c r="A23" s="687" t="s">
        <v>453</v>
      </c>
      <c r="B23" s="688" t="s">
        <v>223</v>
      </c>
      <c r="C23" s="689" t="s">
        <v>206</v>
      </c>
      <c r="D23" s="690"/>
      <c r="E23" s="691">
        <v>0</v>
      </c>
      <c r="F23" s="692">
        <v>16390.98</v>
      </c>
      <c r="G23" s="693">
        <v>16390.98</v>
      </c>
      <c r="H23" s="681"/>
      <c r="I23" s="694">
        <v>0</v>
      </c>
      <c r="J23" s="695">
        <v>1</v>
      </c>
      <c r="K23" s="696">
        <v>1</v>
      </c>
      <c r="L23" s="681"/>
      <c r="M23" s="697" t="s">
        <v>207</v>
      </c>
      <c r="N23" s="681"/>
      <c r="O23" s="697" t="s">
        <v>208</v>
      </c>
      <c r="P23" s="681"/>
      <c r="Q23" s="691">
        <f t="shared" si="0"/>
        <v>0</v>
      </c>
      <c r="R23" s="692">
        <f t="shared" si="0"/>
        <v>16390.98</v>
      </c>
      <c r="S23" s="693">
        <f t="shared" si="0"/>
        <v>16390.98</v>
      </c>
      <c r="T23" s="698">
        <f t="shared" si="1"/>
        <v>32781.96</v>
      </c>
    </row>
    <row r="24" spans="1:20" x14ac:dyDescent="0.3">
      <c r="A24" s="687" t="s">
        <v>453</v>
      </c>
      <c r="B24" s="688" t="s">
        <v>224</v>
      </c>
      <c r="C24" s="689" t="s">
        <v>206</v>
      </c>
      <c r="D24" s="690"/>
      <c r="E24" s="691">
        <v>18913.509999999998</v>
      </c>
      <c r="F24" s="692">
        <v>18913.509999999998</v>
      </c>
      <c r="G24" s="693">
        <v>18913.509999999998</v>
      </c>
      <c r="H24" s="681"/>
      <c r="I24" s="694">
        <v>3</v>
      </c>
      <c r="J24" s="695">
        <v>3</v>
      </c>
      <c r="K24" s="696">
        <v>3</v>
      </c>
      <c r="L24" s="681"/>
      <c r="M24" s="697" t="s">
        <v>207</v>
      </c>
      <c r="N24" s="681"/>
      <c r="O24" s="697" t="s">
        <v>208</v>
      </c>
      <c r="P24" s="681"/>
      <c r="Q24" s="691">
        <f t="shared" si="0"/>
        <v>56740.53</v>
      </c>
      <c r="R24" s="692">
        <f t="shared" si="0"/>
        <v>56740.53</v>
      </c>
      <c r="S24" s="693">
        <f t="shared" si="0"/>
        <v>56740.53</v>
      </c>
      <c r="T24" s="698">
        <f t="shared" si="1"/>
        <v>170221.59</v>
      </c>
    </row>
    <row r="25" spans="1:20" x14ac:dyDescent="0.3">
      <c r="A25" s="687" t="s">
        <v>453</v>
      </c>
      <c r="B25" s="688" t="s">
        <v>629</v>
      </c>
      <c r="C25" s="689" t="s">
        <v>206</v>
      </c>
      <c r="D25" s="690"/>
      <c r="E25" s="691">
        <v>322.39</v>
      </c>
      <c r="F25" s="692">
        <v>322.39</v>
      </c>
      <c r="G25" s="693">
        <v>322.39</v>
      </c>
      <c r="H25" s="681"/>
      <c r="I25" s="694">
        <v>127</v>
      </c>
      <c r="J25" s="695">
        <v>117</v>
      </c>
      <c r="K25" s="696">
        <v>117</v>
      </c>
      <c r="L25" s="681"/>
      <c r="M25" s="697" t="s">
        <v>207</v>
      </c>
      <c r="N25" s="681"/>
      <c r="O25" s="697" t="s">
        <v>208</v>
      </c>
      <c r="P25" s="681"/>
      <c r="Q25" s="691">
        <f t="shared" ref="Q25:S88" si="2">E25*I25</f>
        <v>40943.53</v>
      </c>
      <c r="R25" s="692">
        <f t="shared" si="2"/>
        <v>37719.629999999997</v>
      </c>
      <c r="S25" s="693">
        <f t="shared" si="2"/>
        <v>37719.629999999997</v>
      </c>
      <c r="T25" s="698">
        <f t="shared" si="1"/>
        <v>116382.79000000001</v>
      </c>
    </row>
    <row r="26" spans="1:20" x14ac:dyDescent="0.3">
      <c r="A26" s="687" t="s">
        <v>453</v>
      </c>
      <c r="B26" s="688" t="s">
        <v>630</v>
      </c>
      <c r="C26" s="689" t="s">
        <v>206</v>
      </c>
      <c r="D26" s="690"/>
      <c r="E26" s="691">
        <v>377.41</v>
      </c>
      <c r="F26" s="692">
        <v>377.41</v>
      </c>
      <c r="G26" s="693">
        <v>377.41</v>
      </c>
      <c r="H26" s="681"/>
      <c r="I26" s="694">
        <v>154</v>
      </c>
      <c r="J26" s="695">
        <v>154</v>
      </c>
      <c r="K26" s="696">
        <v>154</v>
      </c>
      <c r="L26" s="681"/>
      <c r="M26" s="697" t="s">
        <v>207</v>
      </c>
      <c r="N26" s="681"/>
      <c r="O26" s="697" t="s">
        <v>208</v>
      </c>
      <c r="P26" s="681"/>
      <c r="Q26" s="691">
        <f t="shared" si="2"/>
        <v>58121.140000000007</v>
      </c>
      <c r="R26" s="692">
        <f t="shared" si="2"/>
        <v>58121.140000000007</v>
      </c>
      <c r="S26" s="693">
        <f t="shared" si="2"/>
        <v>58121.140000000007</v>
      </c>
      <c r="T26" s="698">
        <f t="shared" si="1"/>
        <v>174363.42</v>
      </c>
    </row>
    <row r="27" spans="1:20" x14ac:dyDescent="0.3">
      <c r="A27" s="687" t="s">
        <v>453</v>
      </c>
      <c r="B27" s="688" t="s">
        <v>631</v>
      </c>
      <c r="C27" s="689" t="s">
        <v>206</v>
      </c>
      <c r="D27" s="690"/>
      <c r="E27" s="691">
        <v>474.83</v>
      </c>
      <c r="F27" s="692">
        <v>474.83</v>
      </c>
      <c r="G27" s="693">
        <v>474.83</v>
      </c>
      <c r="H27" s="681"/>
      <c r="I27" s="694">
        <v>234</v>
      </c>
      <c r="J27" s="695">
        <v>234</v>
      </c>
      <c r="K27" s="696">
        <v>234</v>
      </c>
      <c r="L27" s="681"/>
      <c r="M27" s="697" t="s">
        <v>207</v>
      </c>
      <c r="N27" s="681"/>
      <c r="O27" s="697" t="s">
        <v>208</v>
      </c>
      <c r="P27" s="681"/>
      <c r="Q27" s="691">
        <f t="shared" si="2"/>
        <v>111110.22</v>
      </c>
      <c r="R27" s="692">
        <f t="shared" si="2"/>
        <v>111110.22</v>
      </c>
      <c r="S27" s="693">
        <f t="shared" si="2"/>
        <v>111110.22</v>
      </c>
      <c r="T27" s="698">
        <f t="shared" si="1"/>
        <v>333330.66000000003</v>
      </c>
    </row>
    <row r="28" spans="1:20" x14ac:dyDescent="0.3">
      <c r="A28" s="687" t="s">
        <v>453</v>
      </c>
      <c r="B28" s="688" t="s">
        <v>632</v>
      </c>
      <c r="C28" s="689" t="s">
        <v>206</v>
      </c>
      <c r="D28" s="690"/>
      <c r="E28" s="691">
        <v>492.34</v>
      </c>
      <c r="F28" s="692">
        <v>492.34</v>
      </c>
      <c r="G28" s="693">
        <v>492.34</v>
      </c>
      <c r="H28" s="681"/>
      <c r="I28" s="694">
        <v>12811</v>
      </c>
      <c r="J28" s="695">
        <v>12924</v>
      </c>
      <c r="K28" s="696">
        <v>12984</v>
      </c>
      <c r="L28" s="681"/>
      <c r="M28" s="697" t="s">
        <v>207</v>
      </c>
      <c r="N28" s="681"/>
      <c r="O28" s="697" t="s">
        <v>208</v>
      </c>
      <c r="P28" s="681"/>
      <c r="Q28" s="691">
        <f t="shared" si="2"/>
        <v>6307367.7399999993</v>
      </c>
      <c r="R28" s="692">
        <f t="shared" si="2"/>
        <v>6363002.1599999992</v>
      </c>
      <c r="S28" s="693">
        <f t="shared" si="2"/>
        <v>6392542.5599999996</v>
      </c>
      <c r="T28" s="698">
        <f t="shared" si="1"/>
        <v>19062912.459999997</v>
      </c>
    </row>
    <row r="29" spans="1:20" x14ac:dyDescent="0.3">
      <c r="A29" s="687" t="s">
        <v>453</v>
      </c>
      <c r="B29" s="688" t="s">
        <v>633</v>
      </c>
      <c r="C29" s="689" t="s">
        <v>206</v>
      </c>
      <c r="D29" s="690"/>
      <c r="E29" s="691">
        <v>309.73</v>
      </c>
      <c r="F29" s="692">
        <v>309.73</v>
      </c>
      <c r="G29" s="693">
        <v>309.73</v>
      </c>
      <c r="H29" s="681"/>
      <c r="I29" s="694">
        <v>194</v>
      </c>
      <c r="J29" s="695">
        <v>194</v>
      </c>
      <c r="K29" s="696">
        <v>194</v>
      </c>
      <c r="L29" s="681"/>
      <c r="M29" s="697" t="s">
        <v>207</v>
      </c>
      <c r="N29" s="681"/>
      <c r="O29" s="697" t="s">
        <v>208</v>
      </c>
      <c r="P29" s="681"/>
      <c r="Q29" s="691">
        <f t="shared" si="2"/>
        <v>60087.62</v>
      </c>
      <c r="R29" s="692">
        <f t="shared" si="2"/>
        <v>60087.62</v>
      </c>
      <c r="S29" s="693">
        <f t="shared" si="2"/>
        <v>60087.62</v>
      </c>
      <c r="T29" s="698">
        <f t="shared" si="1"/>
        <v>180262.86000000002</v>
      </c>
    </row>
    <row r="30" spans="1:20" x14ac:dyDescent="0.3">
      <c r="A30" s="687" t="s">
        <v>453</v>
      </c>
      <c r="B30" s="688" t="s">
        <v>634</v>
      </c>
      <c r="C30" s="689" t="s">
        <v>206</v>
      </c>
      <c r="D30" s="690"/>
      <c r="E30" s="691">
        <v>635.55999999999995</v>
      </c>
      <c r="F30" s="692">
        <v>635.55999999999995</v>
      </c>
      <c r="G30" s="693">
        <v>635.55999999999995</v>
      </c>
      <c r="H30" s="681"/>
      <c r="I30" s="694">
        <v>32</v>
      </c>
      <c r="J30" s="695">
        <v>32</v>
      </c>
      <c r="K30" s="696">
        <v>32</v>
      </c>
      <c r="L30" s="681"/>
      <c r="M30" s="697" t="s">
        <v>207</v>
      </c>
      <c r="N30" s="681"/>
      <c r="O30" s="697" t="s">
        <v>208</v>
      </c>
      <c r="P30" s="681"/>
      <c r="Q30" s="691">
        <f t="shared" si="2"/>
        <v>20337.919999999998</v>
      </c>
      <c r="R30" s="692">
        <f t="shared" si="2"/>
        <v>20337.919999999998</v>
      </c>
      <c r="S30" s="693">
        <f t="shared" si="2"/>
        <v>20337.919999999998</v>
      </c>
      <c r="T30" s="698">
        <f t="shared" si="1"/>
        <v>61013.759999999995</v>
      </c>
    </row>
    <row r="31" spans="1:20" x14ac:dyDescent="0.3">
      <c r="A31" s="687" t="s">
        <v>453</v>
      </c>
      <c r="B31" s="688" t="s">
        <v>635</v>
      </c>
      <c r="C31" s="689" t="s">
        <v>206</v>
      </c>
      <c r="D31" s="690"/>
      <c r="E31" s="691">
        <v>688.51</v>
      </c>
      <c r="F31" s="692">
        <v>688.51</v>
      </c>
      <c r="G31" s="693">
        <v>688.51</v>
      </c>
      <c r="H31" s="681"/>
      <c r="I31" s="694">
        <v>83</v>
      </c>
      <c r="J31" s="695">
        <v>83</v>
      </c>
      <c r="K31" s="696">
        <v>83</v>
      </c>
      <c r="L31" s="681"/>
      <c r="M31" s="697" t="s">
        <v>207</v>
      </c>
      <c r="N31" s="681"/>
      <c r="O31" s="697" t="s">
        <v>208</v>
      </c>
      <c r="P31" s="681"/>
      <c r="Q31" s="691">
        <f t="shared" si="2"/>
        <v>57146.33</v>
      </c>
      <c r="R31" s="692">
        <f t="shared" si="2"/>
        <v>57146.33</v>
      </c>
      <c r="S31" s="693">
        <f t="shared" si="2"/>
        <v>57146.33</v>
      </c>
      <c r="T31" s="698">
        <f t="shared" si="1"/>
        <v>171438.99</v>
      </c>
    </row>
    <row r="32" spans="1:20" x14ac:dyDescent="0.3">
      <c r="A32" s="687" t="s">
        <v>453</v>
      </c>
      <c r="B32" s="688" t="s">
        <v>636</v>
      </c>
      <c r="C32" s="689" t="s">
        <v>206</v>
      </c>
      <c r="D32" s="690"/>
      <c r="E32" s="691">
        <v>741.65</v>
      </c>
      <c r="F32" s="692">
        <v>741.65</v>
      </c>
      <c r="G32" s="693">
        <v>741.65</v>
      </c>
      <c r="H32" s="681"/>
      <c r="I32" s="694">
        <v>78</v>
      </c>
      <c r="J32" s="695">
        <v>78</v>
      </c>
      <c r="K32" s="696">
        <v>78</v>
      </c>
      <c r="L32" s="681"/>
      <c r="M32" s="697" t="s">
        <v>207</v>
      </c>
      <c r="N32" s="681"/>
      <c r="O32" s="697" t="s">
        <v>208</v>
      </c>
      <c r="P32" s="681"/>
      <c r="Q32" s="691">
        <f t="shared" si="2"/>
        <v>57848.7</v>
      </c>
      <c r="R32" s="692">
        <f t="shared" si="2"/>
        <v>57848.7</v>
      </c>
      <c r="S32" s="693">
        <f t="shared" si="2"/>
        <v>57848.7</v>
      </c>
      <c r="T32" s="698">
        <f t="shared" si="1"/>
        <v>173546.09999999998</v>
      </c>
    </row>
    <row r="33" spans="1:20" x14ac:dyDescent="0.3">
      <c r="A33" s="687" t="s">
        <v>453</v>
      </c>
      <c r="B33" s="688" t="s">
        <v>637</v>
      </c>
      <c r="C33" s="689" t="s">
        <v>206</v>
      </c>
      <c r="D33" s="690"/>
      <c r="E33" s="691">
        <v>847.44</v>
      </c>
      <c r="F33" s="692">
        <v>847.44</v>
      </c>
      <c r="G33" s="693">
        <v>847.44</v>
      </c>
      <c r="H33" s="681"/>
      <c r="I33" s="694">
        <v>3</v>
      </c>
      <c r="J33" s="695">
        <v>3</v>
      </c>
      <c r="K33" s="696">
        <v>3</v>
      </c>
      <c r="L33" s="681"/>
      <c r="M33" s="697" t="s">
        <v>207</v>
      </c>
      <c r="N33" s="681"/>
      <c r="O33" s="697" t="s">
        <v>208</v>
      </c>
      <c r="P33" s="681"/>
      <c r="Q33" s="691">
        <f t="shared" si="2"/>
        <v>2542.3200000000002</v>
      </c>
      <c r="R33" s="692">
        <f t="shared" si="2"/>
        <v>2542.3200000000002</v>
      </c>
      <c r="S33" s="693">
        <f t="shared" si="2"/>
        <v>2542.3200000000002</v>
      </c>
      <c r="T33" s="698">
        <f t="shared" si="1"/>
        <v>7626.9600000000009</v>
      </c>
    </row>
    <row r="34" spans="1:20" x14ac:dyDescent="0.3">
      <c r="A34" s="687" t="s">
        <v>453</v>
      </c>
      <c r="B34" s="688" t="s">
        <v>638</v>
      </c>
      <c r="C34" s="689" t="s">
        <v>206</v>
      </c>
      <c r="D34" s="690"/>
      <c r="E34" s="691">
        <v>847.44</v>
      </c>
      <c r="F34" s="692">
        <v>847.44</v>
      </c>
      <c r="G34" s="693">
        <v>847.44</v>
      </c>
      <c r="H34" s="681"/>
      <c r="I34" s="694">
        <v>80</v>
      </c>
      <c r="J34" s="695">
        <v>77</v>
      </c>
      <c r="K34" s="696">
        <v>77</v>
      </c>
      <c r="L34" s="681"/>
      <c r="M34" s="697" t="s">
        <v>207</v>
      </c>
      <c r="N34" s="681"/>
      <c r="O34" s="697" t="s">
        <v>208</v>
      </c>
      <c r="P34" s="681"/>
      <c r="Q34" s="691">
        <f t="shared" si="2"/>
        <v>67795.200000000012</v>
      </c>
      <c r="R34" s="692">
        <f t="shared" si="2"/>
        <v>65252.880000000005</v>
      </c>
      <c r="S34" s="693">
        <f t="shared" si="2"/>
        <v>65252.880000000005</v>
      </c>
      <c r="T34" s="698">
        <f t="shared" si="1"/>
        <v>198300.96000000002</v>
      </c>
    </row>
    <row r="35" spans="1:20" x14ac:dyDescent="0.3">
      <c r="A35" s="687" t="s">
        <v>453</v>
      </c>
      <c r="B35" s="688" t="s">
        <v>640</v>
      </c>
      <c r="C35" s="689" t="s">
        <v>206</v>
      </c>
      <c r="D35" s="690"/>
      <c r="E35" s="691">
        <v>953.62</v>
      </c>
      <c r="F35" s="692">
        <v>953.62</v>
      </c>
      <c r="G35" s="693">
        <v>953.62</v>
      </c>
      <c r="H35" s="681"/>
      <c r="I35" s="694">
        <v>45</v>
      </c>
      <c r="J35" s="695">
        <v>42</v>
      </c>
      <c r="K35" s="696">
        <v>42</v>
      </c>
      <c r="L35" s="681"/>
      <c r="M35" s="697" t="s">
        <v>207</v>
      </c>
      <c r="N35" s="681"/>
      <c r="O35" s="697" t="s">
        <v>208</v>
      </c>
      <c r="P35" s="681"/>
      <c r="Q35" s="691">
        <f t="shared" si="2"/>
        <v>42912.9</v>
      </c>
      <c r="R35" s="692">
        <f t="shared" si="2"/>
        <v>40052.04</v>
      </c>
      <c r="S35" s="693">
        <f t="shared" si="2"/>
        <v>40052.04</v>
      </c>
      <c r="T35" s="698">
        <f t="shared" si="1"/>
        <v>123016.98000000001</v>
      </c>
    </row>
    <row r="36" spans="1:20" x14ac:dyDescent="0.3">
      <c r="A36" s="687" t="s">
        <v>453</v>
      </c>
      <c r="B36" s="688" t="s">
        <v>641</v>
      </c>
      <c r="C36" s="689" t="s">
        <v>206</v>
      </c>
      <c r="D36" s="690"/>
      <c r="E36" s="691">
        <v>1059.25</v>
      </c>
      <c r="F36" s="692">
        <v>1059.25</v>
      </c>
      <c r="G36" s="693">
        <v>1059.25</v>
      </c>
      <c r="H36" s="681"/>
      <c r="I36" s="694">
        <v>26</v>
      </c>
      <c r="J36" s="695">
        <v>23</v>
      </c>
      <c r="K36" s="696">
        <v>23</v>
      </c>
      <c r="L36" s="681"/>
      <c r="M36" s="697" t="s">
        <v>207</v>
      </c>
      <c r="N36" s="681"/>
      <c r="O36" s="697" t="s">
        <v>208</v>
      </c>
      <c r="P36" s="681"/>
      <c r="Q36" s="691">
        <f t="shared" si="2"/>
        <v>27540.5</v>
      </c>
      <c r="R36" s="692">
        <f t="shared" si="2"/>
        <v>24362.75</v>
      </c>
      <c r="S36" s="693">
        <f t="shared" si="2"/>
        <v>24362.75</v>
      </c>
      <c r="T36" s="698">
        <f t="shared" si="1"/>
        <v>76266</v>
      </c>
    </row>
    <row r="37" spans="1:20" x14ac:dyDescent="0.3">
      <c r="A37" s="687" t="s">
        <v>453</v>
      </c>
      <c r="B37" s="688" t="s">
        <v>225</v>
      </c>
      <c r="C37" s="689" t="s">
        <v>206</v>
      </c>
      <c r="D37" s="690"/>
      <c r="E37" s="691">
        <v>9510.0400000000009</v>
      </c>
      <c r="F37" s="692">
        <v>9510.0400000000009</v>
      </c>
      <c r="G37" s="693">
        <v>9510.0400000000009</v>
      </c>
      <c r="H37" s="681"/>
      <c r="I37" s="694">
        <v>1</v>
      </c>
      <c r="J37" s="695">
        <v>1</v>
      </c>
      <c r="K37" s="696">
        <v>1</v>
      </c>
      <c r="L37" s="681"/>
      <c r="M37" s="697" t="s">
        <v>207</v>
      </c>
      <c r="N37" s="681"/>
      <c r="O37" s="697" t="s">
        <v>208</v>
      </c>
      <c r="P37" s="681"/>
      <c r="Q37" s="691">
        <f t="shared" si="2"/>
        <v>9510.0400000000009</v>
      </c>
      <c r="R37" s="692">
        <f t="shared" si="2"/>
        <v>9510.0400000000009</v>
      </c>
      <c r="S37" s="693">
        <f t="shared" si="2"/>
        <v>9510.0400000000009</v>
      </c>
      <c r="T37" s="698">
        <f t="shared" si="1"/>
        <v>28530.120000000003</v>
      </c>
    </row>
    <row r="38" spans="1:20" x14ac:dyDescent="0.3">
      <c r="A38" s="687" t="s">
        <v>453</v>
      </c>
      <c r="B38" s="688" t="s">
        <v>226</v>
      </c>
      <c r="C38" s="689" t="s">
        <v>206</v>
      </c>
      <c r="D38" s="690"/>
      <c r="E38" s="691">
        <v>12453.87</v>
      </c>
      <c r="F38" s="692">
        <v>12453.87</v>
      </c>
      <c r="G38" s="693">
        <v>12453.87</v>
      </c>
      <c r="H38" s="681"/>
      <c r="I38" s="694">
        <v>2</v>
      </c>
      <c r="J38" s="695">
        <v>2</v>
      </c>
      <c r="K38" s="696">
        <v>2</v>
      </c>
      <c r="L38" s="681"/>
      <c r="M38" s="697" t="s">
        <v>207</v>
      </c>
      <c r="N38" s="681"/>
      <c r="O38" s="697" t="s">
        <v>208</v>
      </c>
      <c r="P38" s="681"/>
      <c r="Q38" s="691">
        <f t="shared" si="2"/>
        <v>24907.74</v>
      </c>
      <c r="R38" s="692">
        <f t="shared" si="2"/>
        <v>24907.74</v>
      </c>
      <c r="S38" s="693">
        <f t="shared" si="2"/>
        <v>24907.74</v>
      </c>
      <c r="T38" s="698">
        <f t="shared" si="1"/>
        <v>74723.22</v>
      </c>
    </row>
    <row r="39" spans="1:20" x14ac:dyDescent="0.3">
      <c r="A39" s="687" t="s">
        <v>453</v>
      </c>
      <c r="B39" s="688" t="s">
        <v>227</v>
      </c>
      <c r="C39" s="689" t="s">
        <v>206</v>
      </c>
      <c r="D39" s="690"/>
      <c r="E39" s="691">
        <v>15501.83</v>
      </c>
      <c r="F39" s="692">
        <v>15501.83</v>
      </c>
      <c r="G39" s="693">
        <v>15501.83</v>
      </c>
      <c r="H39" s="681"/>
      <c r="I39" s="694">
        <v>10</v>
      </c>
      <c r="J39" s="695">
        <v>10</v>
      </c>
      <c r="K39" s="696">
        <v>10</v>
      </c>
      <c r="L39" s="681"/>
      <c r="M39" s="697" t="s">
        <v>207</v>
      </c>
      <c r="N39" s="681"/>
      <c r="O39" s="697" t="s">
        <v>208</v>
      </c>
      <c r="P39" s="681"/>
      <c r="Q39" s="691">
        <f t="shared" si="2"/>
        <v>155018.29999999999</v>
      </c>
      <c r="R39" s="692">
        <f t="shared" si="2"/>
        <v>155018.29999999999</v>
      </c>
      <c r="S39" s="693">
        <f t="shared" si="2"/>
        <v>155018.29999999999</v>
      </c>
      <c r="T39" s="698">
        <f t="shared" si="1"/>
        <v>465054.89999999997</v>
      </c>
    </row>
    <row r="40" spans="1:20" x14ac:dyDescent="0.3">
      <c r="A40" s="687" t="s">
        <v>453</v>
      </c>
      <c r="B40" s="688" t="s">
        <v>228</v>
      </c>
      <c r="C40" s="689" t="s">
        <v>206</v>
      </c>
      <c r="D40" s="690"/>
      <c r="E40" s="691">
        <v>18598.830000000002</v>
      </c>
      <c r="F40" s="692">
        <v>18598.830000000002</v>
      </c>
      <c r="G40" s="693">
        <v>18598.830000000002</v>
      </c>
      <c r="H40" s="681"/>
      <c r="I40" s="694">
        <v>35</v>
      </c>
      <c r="J40" s="695">
        <v>36</v>
      </c>
      <c r="K40" s="696">
        <v>35</v>
      </c>
      <c r="L40" s="681"/>
      <c r="M40" s="697" t="s">
        <v>207</v>
      </c>
      <c r="N40" s="681"/>
      <c r="O40" s="697" t="s">
        <v>208</v>
      </c>
      <c r="P40" s="681"/>
      <c r="Q40" s="691">
        <f t="shared" si="2"/>
        <v>650959.05000000005</v>
      </c>
      <c r="R40" s="692">
        <f t="shared" si="2"/>
        <v>669557.88000000012</v>
      </c>
      <c r="S40" s="693">
        <f t="shared" si="2"/>
        <v>650959.05000000005</v>
      </c>
      <c r="T40" s="698">
        <f t="shared" si="1"/>
        <v>1971475.9800000002</v>
      </c>
    </row>
    <row r="41" spans="1:20" x14ac:dyDescent="0.3">
      <c r="A41" s="687" t="s">
        <v>453</v>
      </c>
      <c r="B41" s="688" t="s">
        <v>229</v>
      </c>
      <c r="C41" s="689" t="s">
        <v>206</v>
      </c>
      <c r="D41" s="690"/>
      <c r="E41" s="691">
        <v>20098.259999999998</v>
      </c>
      <c r="F41" s="692">
        <v>20098.259999999998</v>
      </c>
      <c r="G41" s="693">
        <v>20098.259999999998</v>
      </c>
      <c r="H41" s="681"/>
      <c r="I41" s="694">
        <v>39</v>
      </c>
      <c r="J41" s="695">
        <v>40</v>
      </c>
      <c r="K41" s="696">
        <v>41</v>
      </c>
      <c r="L41" s="681"/>
      <c r="M41" s="697" t="s">
        <v>207</v>
      </c>
      <c r="N41" s="681"/>
      <c r="O41" s="697" t="s">
        <v>208</v>
      </c>
      <c r="P41" s="681"/>
      <c r="Q41" s="691">
        <f t="shared" si="2"/>
        <v>783832.1399999999</v>
      </c>
      <c r="R41" s="692">
        <f t="shared" si="2"/>
        <v>803930.39999999991</v>
      </c>
      <c r="S41" s="693">
        <f t="shared" si="2"/>
        <v>824028.65999999992</v>
      </c>
      <c r="T41" s="698">
        <f t="shared" si="1"/>
        <v>2411791.1999999997</v>
      </c>
    </row>
    <row r="42" spans="1:20" x14ac:dyDescent="0.3">
      <c r="A42" s="687" t="s">
        <v>453</v>
      </c>
      <c r="B42" s="688" t="s">
        <v>230</v>
      </c>
      <c r="C42" s="689" t="s">
        <v>206</v>
      </c>
      <c r="D42" s="690"/>
      <c r="E42" s="691">
        <v>21187.11</v>
      </c>
      <c r="F42" s="692">
        <v>21187.11</v>
      </c>
      <c r="G42" s="693">
        <v>21187.11</v>
      </c>
      <c r="H42" s="681"/>
      <c r="I42" s="694">
        <v>97</v>
      </c>
      <c r="J42" s="695">
        <v>97</v>
      </c>
      <c r="K42" s="696">
        <v>97</v>
      </c>
      <c r="L42" s="681"/>
      <c r="M42" s="697" t="s">
        <v>207</v>
      </c>
      <c r="N42" s="681"/>
      <c r="O42" s="697" t="s">
        <v>208</v>
      </c>
      <c r="P42" s="681"/>
      <c r="Q42" s="691">
        <f t="shared" si="2"/>
        <v>2055149.6700000002</v>
      </c>
      <c r="R42" s="692">
        <f t="shared" si="2"/>
        <v>2055149.6700000002</v>
      </c>
      <c r="S42" s="693">
        <f t="shared" si="2"/>
        <v>2055149.6700000002</v>
      </c>
      <c r="T42" s="698">
        <f t="shared" si="1"/>
        <v>6165449.0100000007</v>
      </c>
    </row>
    <row r="43" spans="1:20" x14ac:dyDescent="0.3">
      <c r="A43" s="687" t="s">
        <v>453</v>
      </c>
      <c r="B43" s="688" t="s">
        <v>231</v>
      </c>
      <c r="C43" s="689" t="s">
        <v>206</v>
      </c>
      <c r="D43" s="690"/>
      <c r="E43" s="691">
        <v>23654.86</v>
      </c>
      <c r="F43" s="692">
        <v>23654.86</v>
      </c>
      <c r="G43" s="693">
        <v>23654.86</v>
      </c>
      <c r="H43" s="681"/>
      <c r="I43" s="694">
        <v>94</v>
      </c>
      <c r="J43" s="695">
        <v>93</v>
      </c>
      <c r="K43" s="696">
        <v>93</v>
      </c>
      <c r="L43" s="681"/>
      <c r="M43" s="697" t="s">
        <v>207</v>
      </c>
      <c r="N43" s="681"/>
      <c r="O43" s="697" t="s">
        <v>208</v>
      </c>
      <c r="P43" s="681"/>
      <c r="Q43" s="691">
        <f t="shared" si="2"/>
        <v>2223556.84</v>
      </c>
      <c r="R43" s="692">
        <f t="shared" si="2"/>
        <v>2199901.98</v>
      </c>
      <c r="S43" s="693">
        <f t="shared" si="2"/>
        <v>2199901.98</v>
      </c>
      <c r="T43" s="698">
        <f t="shared" si="1"/>
        <v>6623360.8000000007</v>
      </c>
    </row>
    <row r="44" spans="1:20" x14ac:dyDescent="0.3">
      <c r="A44" s="687" t="s">
        <v>453</v>
      </c>
      <c r="B44" s="688" t="s">
        <v>232</v>
      </c>
      <c r="C44" s="689" t="s">
        <v>206</v>
      </c>
      <c r="D44" s="690"/>
      <c r="E44" s="691">
        <v>7750.93</v>
      </c>
      <c r="F44" s="692">
        <v>7750.93</v>
      </c>
      <c r="G44" s="693">
        <v>7750.93</v>
      </c>
      <c r="H44" s="681"/>
      <c r="I44" s="694">
        <v>4</v>
      </c>
      <c r="J44" s="695">
        <v>4</v>
      </c>
      <c r="K44" s="696">
        <v>4</v>
      </c>
      <c r="L44" s="681"/>
      <c r="M44" s="697" t="s">
        <v>207</v>
      </c>
      <c r="N44" s="681"/>
      <c r="O44" s="697" t="s">
        <v>208</v>
      </c>
      <c r="P44" s="681"/>
      <c r="Q44" s="691">
        <f t="shared" si="2"/>
        <v>31003.72</v>
      </c>
      <c r="R44" s="692">
        <f t="shared" si="2"/>
        <v>31003.72</v>
      </c>
      <c r="S44" s="693">
        <f t="shared" si="2"/>
        <v>31003.72</v>
      </c>
      <c r="T44" s="698">
        <f t="shared" si="1"/>
        <v>93011.16</v>
      </c>
    </row>
    <row r="45" spans="1:20" x14ac:dyDescent="0.3">
      <c r="A45" s="687" t="s">
        <v>453</v>
      </c>
      <c r="B45" s="688" t="s">
        <v>233</v>
      </c>
      <c r="C45" s="689" t="s">
        <v>206</v>
      </c>
      <c r="D45" s="690"/>
      <c r="E45" s="691">
        <v>9299.39</v>
      </c>
      <c r="F45" s="692">
        <v>9299.39</v>
      </c>
      <c r="G45" s="693">
        <v>9299.39</v>
      </c>
      <c r="H45" s="681"/>
      <c r="I45" s="694">
        <v>6</v>
      </c>
      <c r="J45" s="695">
        <v>6</v>
      </c>
      <c r="K45" s="696">
        <v>6</v>
      </c>
      <c r="L45" s="681"/>
      <c r="M45" s="697" t="s">
        <v>207</v>
      </c>
      <c r="N45" s="681"/>
      <c r="O45" s="697" t="s">
        <v>208</v>
      </c>
      <c r="P45" s="681"/>
      <c r="Q45" s="691">
        <f t="shared" si="2"/>
        <v>55796.34</v>
      </c>
      <c r="R45" s="692">
        <f t="shared" si="2"/>
        <v>55796.34</v>
      </c>
      <c r="S45" s="693">
        <f t="shared" si="2"/>
        <v>55796.34</v>
      </c>
      <c r="T45" s="698">
        <f t="shared" si="1"/>
        <v>167389.01999999999</v>
      </c>
    </row>
    <row r="46" spans="1:20" x14ac:dyDescent="0.3">
      <c r="A46" s="687" t="s">
        <v>453</v>
      </c>
      <c r="B46" s="688" t="s">
        <v>234</v>
      </c>
      <c r="C46" s="689" t="s">
        <v>206</v>
      </c>
      <c r="D46" s="690"/>
      <c r="E46" s="691">
        <v>10049.15</v>
      </c>
      <c r="F46" s="692">
        <v>10049.15</v>
      </c>
      <c r="G46" s="693">
        <v>10049.15</v>
      </c>
      <c r="H46" s="681"/>
      <c r="I46" s="694">
        <v>10</v>
      </c>
      <c r="J46" s="695">
        <v>10</v>
      </c>
      <c r="K46" s="696">
        <v>10</v>
      </c>
      <c r="L46" s="681"/>
      <c r="M46" s="697" t="s">
        <v>207</v>
      </c>
      <c r="N46" s="681"/>
      <c r="O46" s="697" t="s">
        <v>208</v>
      </c>
      <c r="P46" s="681"/>
      <c r="Q46" s="691">
        <f t="shared" si="2"/>
        <v>100491.5</v>
      </c>
      <c r="R46" s="692">
        <f t="shared" si="2"/>
        <v>100491.5</v>
      </c>
      <c r="S46" s="693">
        <f t="shared" si="2"/>
        <v>100491.5</v>
      </c>
      <c r="T46" s="698">
        <f t="shared" si="1"/>
        <v>301474.5</v>
      </c>
    </row>
    <row r="47" spans="1:20" x14ac:dyDescent="0.3">
      <c r="A47" s="687" t="s">
        <v>453</v>
      </c>
      <c r="B47" s="688" t="s">
        <v>235</v>
      </c>
      <c r="C47" s="689" t="s">
        <v>206</v>
      </c>
      <c r="D47" s="690"/>
      <c r="E47" s="691">
        <v>10593.53</v>
      </c>
      <c r="F47" s="692">
        <v>10593.53</v>
      </c>
      <c r="G47" s="693">
        <v>10593.53</v>
      </c>
      <c r="H47" s="681"/>
      <c r="I47" s="694">
        <v>20</v>
      </c>
      <c r="J47" s="695">
        <v>20</v>
      </c>
      <c r="K47" s="696">
        <v>20</v>
      </c>
      <c r="L47" s="681"/>
      <c r="M47" s="697" t="s">
        <v>207</v>
      </c>
      <c r="N47" s="681"/>
      <c r="O47" s="697" t="s">
        <v>208</v>
      </c>
      <c r="P47" s="681"/>
      <c r="Q47" s="691">
        <f t="shared" si="2"/>
        <v>211870.6</v>
      </c>
      <c r="R47" s="692">
        <f t="shared" si="2"/>
        <v>211870.6</v>
      </c>
      <c r="S47" s="693">
        <f t="shared" si="2"/>
        <v>211870.6</v>
      </c>
      <c r="T47" s="698">
        <f t="shared" si="1"/>
        <v>635611.80000000005</v>
      </c>
    </row>
    <row r="48" spans="1:20" x14ac:dyDescent="0.3">
      <c r="A48" s="687" t="s">
        <v>453</v>
      </c>
      <c r="B48" s="688" t="s">
        <v>236</v>
      </c>
      <c r="C48" s="689" t="s">
        <v>206</v>
      </c>
      <c r="D48" s="690"/>
      <c r="E48" s="691">
        <v>11827.43</v>
      </c>
      <c r="F48" s="692">
        <v>11827.43</v>
      </c>
      <c r="G48" s="693">
        <v>11827.43</v>
      </c>
      <c r="H48" s="681"/>
      <c r="I48" s="694">
        <v>6</v>
      </c>
      <c r="J48" s="695">
        <v>6</v>
      </c>
      <c r="K48" s="696">
        <v>6</v>
      </c>
      <c r="L48" s="681"/>
      <c r="M48" s="697" t="s">
        <v>207</v>
      </c>
      <c r="N48" s="681"/>
      <c r="O48" s="697" t="s">
        <v>208</v>
      </c>
      <c r="P48" s="681"/>
      <c r="Q48" s="691">
        <f t="shared" si="2"/>
        <v>70964.58</v>
      </c>
      <c r="R48" s="692">
        <f t="shared" si="2"/>
        <v>70964.58</v>
      </c>
      <c r="S48" s="693">
        <f t="shared" si="2"/>
        <v>70964.58</v>
      </c>
      <c r="T48" s="698">
        <f t="shared" si="1"/>
        <v>212893.74</v>
      </c>
    </row>
    <row r="49" spans="1:20" x14ac:dyDescent="0.3">
      <c r="A49" s="687" t="s">
        <v>453</v>
      </c>
      <c r="B49" s="688" t="s">
        <v>237</v>
      </c>
      <c r="C49" s="689" t="s">
        <v>206</v>
      </c>
      <c r="D49" s="690"/>
      <c r="E49" s="691">
        <v>23961.29</v>
      </c>
      <c r="F49" s="692">
        <v>23961.29</v>
      </c>
      <c r="G49" s="693">
        <v>23961.29</v>
      </c>
      <c r="H49" s="681"/>
      <c r="I49" s="694">
        <v>1</v>
      </c>
      <c r="J49" s="695">
        <v>1</v>
      </c>
      <c r="K49" s="696">
        <v>1</v>
      </c>
      <c r="L49" s="681"/>
      <c r="M49" s="697" t="s">
        <v>430</v>
      </c>
      <c r="N49" s="681"/>
      <c r="O49" s="697" t="s">
        <v>208</v>
      </c>
      <c r="P49" s="681"/>
      <c r="Q49" s="691">
        <f t="shared" si="2"/>
        <v>23961.29</v>
      </c>
      <c r="R49" s="692">
        <f t="shared" si="2"/>
        <v>23961.29</v>
      </c>
      <c r="S49" s="693">
        <f t="shared" si="2"/>
        <v>23961.29</v>
      </c>
      <c r="T49" s="698">
        <f t="shared" si="1"/>
        <v>71883.87</v>
      </c>
    </row>
    <row r="50" spans="1:20" x14ac:dyDescent="0.3">
      <c r="A50" s="687" t="s">
        <v>453</v>
      </c>
      <c r="B50" s="688" t="s">
        <v>238</v>
      </c>
      <c r="C50" s="689" t="s">
        <v>206</v>
      </c>
      <c r="D50" s="690"/>
      <c r="E50" s="691">
        <v>27742.35</v>
      </c>
      <c r="F50" s="692">
        <v>27742.35</v>
      </c>
      <c r="G50" s="693">
        <v>27742.35</v>
      </c>
      <c r="H50" s="681"/>
      <c r="I50" s="694">
        <v>21</v>
      </c>
      <c r="J50" s="695">
        <v>22</v>
      </c>
      <c r="K50" s="696">
        <v>22</v>
      </c>
      <c r="L50" s="681"/>
      <c r="M50" s="697" t="s">
        <v>430</v>
      </c>
      <c r="N50" s="681"/>
      <c r="O50" s="697" t="s">
        <v>208</v>
      </c>
      <c r="P50" s="681"/>
      <c r="Q50" s="691">
        <f t="shared" si="2"/>
        <v>582589.35</v>
      </c>
      <c r="R50" s="692">
        <f t="shared" si="2"/>
        <v>610331.69999999995</v>
      </c>
      <c r="S50" s="693">
        <f t="shared" si="2"/>
        <v>610331.69999999995</v>
      </c>
      <c r="T50" s="698">
        <f t="shared" si="1"/>
        <v>1803252.7499999998</v>
      </c>
    </row>
    <row r="51" spans="1:20" x14ac:dyDescent="0.3">
      <c r="A51" s="687" t="s">
        <v>453</v>
      </c>
      <c r="B51" s="688" t="s">
        <v>239</v>
      </c>
      <c r="C51" s="689" t="s">
        <v>206</v>
      </c>
      <c r="D51" s="690"/>
      <c r="E51" s="691">
        <v>32781.910000000003</v>
      </c>
      <c r="F51" s="692">
        <v>32781.910000000003</v>
      </c>
      <c r="G51" s="693">
        <v>32781.910000000003</v>
      </c>
      <c r="H51" s="681"/>
      <c r="I51" s="694">
        <v>26</v>
      </c>
      <c r="J51" s="695">
        <v>26</v>
      </c>
      <c r="K51" s="696">
        <v>26</v>
      </c>
      <c r="L51" s="681"/>
      <c r="M51" s="697" t="s">
        <v>430</v>
      </c>
      <c r="N51" s="681"/>
      <c r="O51" s="697" t="s">
        <v>208</v>
      </c>
      <c r="P51" s="681"/>
      <c r="Q51" s="691">
        <f t="shared" si="2"/>
        <v>852329.66000000015</v>
      </c>
      <c r="R51" s="692">
        <f t="shared" si="2"/>
        <v>852329.66000000015</v>
      </c>
      <c r="S51" s="693">
        <f t="shared" si="2"/>
        <v>852329.66000000015</v>
      </c>
      <c r="T51" s="698">
        <f t="shared" si="1"/>
        <v>2556988.9800000004</v>
      </c>
    </row>
    <row r="52" spans="1:20" x14ac:dyDescent="0.3">
      <c r="A52" s="687" t="s">
        <v>453</v>
      </c>
      <c r="B52" s="688" t="s">
        <v>240</v>
      </c>
      <c r="C52" s="689" t="s">
        <v>206</v>
      </c>
      <c r="D52" s="690"/>
      <c r="E52" s="691">
        <v>37826.99</v>
      </c>
      <c r="F52" s="692">
        <v>37826.99</v>
      </c>
      <c r="G52" s="693">
        <v>37826.99</v>
      </c>
      <c r="H52" s="681"/>
      <c r="I52" s="694">
        <v>94</v>
      </c>
      <c r="J52" s="695">
        <v>94</v>
      </c>
      <c r="K52" s="696">
        <v>94</v>
      </c>
      <c r="L52" s="681"/>
      <c r="M52" s="697" t="s">
        <v>430</v>
      </c>
      <c r="N52" s="681"/>
      <c r="O52" s="697" t="s">
        <v>208</v>
      </c>
      <c r="P52" s="681"/>
      <c r="Q52" s="691">
        <f t="shared" si="2"/>
        <v>3555737.0599999996</v>
      </c>
      <c r="R52" s="692">
        <f t="shared" si="2"/>
        <v>3555737.0599999996</v>
      </c>
      <c r="S52" s="693">
        <f t="shared" si="2"/>
        <v>3555737.0599999996</v>
      </c>
      <c r="T52" s="698">
        <f t="shared" si="1"/>
        <v>10667211.18</v>
      </c>
    </row>
    <row r="53" spans="1:20" x14ac:dyDescent="0.3">
      <c r="A53" s="687" t="s">
        <v>453</v>
      </c>
      <c r="B53" s="688" t="s">
        <v>241</v>
      </c>
      <c r="C53" s="689" t="s">
        <v>206</v>
      </c>
      <c r="D53" s="690"/>
      <c r="E53" s="691">
        <v>13871.16</v>
      </c>
      <c r="F53" s="692">
        <v>13871.16</v>
      </c>
      <c r="G53" s="693">
        <v>13871.16</v>
      </c>
      <c r="H53" s="681"/>
      <c r="I53" s="694">
        <v>1</v>
      </c>
      <c r="J53" s="695">
        <v>1</v>
      </c>
      <c r="K53" s="696">
        <v>1</v>
      </c>
      <c r="L53" s="681"/>
      <c r="M53" s="697" t="s">
        <v>430</v>
      </c>
      <c r="N53" s="681"/>
      <c r="O53" s="697" t="s">
        <v>208</v>
      </c>
      <c r="P53" s="681"/>
      <c r="Q53" s="691">
        <f t="shared" si="2"/>
        <v>13871.16</v>
      </c>
      <c r="R53" s="692">
        <f t="shared" si="2"/>
        <v>13871.16</v>
      </c>
      <c r="S53" s="693">
        <f t="shared" si="2"/>
        <v>13871.16</v>
      </c>
      <c r="T53" s="698">
        <f t="shared" si="1"/>
        <v>41613.479999999996</v>
      </c>
    </row>
    <row r="54" spans="1:20" x14ac:dyDescent="0.3">
      <c r="A54" s="687" t="s">
        <v>453</v>
      </c>
      <c r="B54" s="688" t="s">
        <v>242</v>
      </c>
      <c r="C54" s="689" t="s">
        <v>206</v>
      </c>
      <c r="D54" s="690"/>
      <c r="E54" s="691">
        <v>15501.83</v>
      </c>
      <c r="F54" s="692">
        <v>15501.83</v>
      </c>
      <c r="G54" s="693">
        <v>15501.83</v>
      </c>
      <c r="H54" s="681"/>
      <c r="I54" s="694">
        <v>2</v>
      </c>
      <c r="J54" s="695">
        <v>2</v>
      </c>
      <c r="K54" s="696">
        <v>3</v>
      </c>
      <c r="L54" s="681"/>
      <c r="M54" s="697" t="s">
        <v>430</v>
      </c>
      <c r="N54" s="681"/>
      <c r="O54" s="697" t="s">
        <v>208</v>
      </c>
      <c r="P54" s="681"/>
      <c r="Q54" s="691">
        <f t="shared" si="2"/>
        <v>31003.66</v>
      </c>
      <c r="R54" s="692">
        <f t="shared" si="2"/>
        <v>31003.66</v>
      </c>
      <c r="S54" s="693">
        <f t="shared" si="2"/>
        <v>46505.49</v>
      </c>
      <c r="T54" s="698">
        <f t="shared" si="1"/>
        <v>108512.81</v>
      </c>
    </row>
    <row r="55" spans="1:20" x14ac:dyDescent="0.3">
      <c r="A55" s="687" t="s">
        <v>453</v>
      </c>
      <c r="B55" s="688" t="s">
        <v>243</v>
      </c>
      <c r="C55" s="689" t="s">
        <v>206</v>
      </c>
      <c r="D55" s="690"/>
      <c r="E55" s="691">
        <v>18598.830000000002</v>
      </c>
      <c r="F55" s="692">
        <v>18598.830000000002</v>
      </c>
      <c r="G55" s="693">
        <v>18598.830000000002</v>
      </c>
      <c r="H55" s="681"/>
      <c r="I55" s="694">
        <v>3</v>
      </c>
      <c r="J55" s="695">
        <v>3</v>
      </c>
      <c r="K55" s="696">
        <v>3</v>
      </c>
      <c r="L55" s="681"/>
      <c r="M55" s="697" t="s">
        <v>430</v>
      </c>
      <c r="N55" s="681"/>
      <c r="O55" s="697" t="s">
        <v>208</v>
      </c>
      <c r="P55" s="681"/>
      <c r="Q55" s="691">
        <f t="shared" si="2"/>
        <v>55796.490000000005</v>
      </c>
      <c r="R55" s="692">
        <f t="shared" si="2"/>
        <v>55796.490000000005</v>
      </c>
      <c r="S55" s="693">
        <f t="shared" si="2"/>
        <v>55796.490000000005</v>
      </c>
      <c r="T55" s="698">
        <f t="shared" si="1"/>
        <v>167389.47000000003</v>
      </c>
    </row>
    <row r="56" spans="1:20" x14ac:dyDescent="0.3">
      <c r="A56" s="687" t="s">
        <v>453</v>
      </c>
      <c r="B56" s="688" t="s">
        <v>244</v>
      </c>
      <c r="C56" s="689" t="s">
        <v>206</v>
      </c>
      <c r="D56" s="690"/>
      <c r="E56" s="691">
        <v>20098.259999999998</v>
      </c>
      <c r="F56" s="692">
        <v>20098.259999999998</v>
      </c>
      <c r="G56" s="693">
        <v>20098.259999999998</v>
      </c>
      <c r="H56" s="681"/>
      <c r="I56" s="694">
        <v>8</v>
      </c>
      <c r="J56" s="695">
        <v>8</v>
      </c>
      <c r="K56" s="696">
        <v>8</v>
      </c>
      <c r="L56" s="681"/>
      <c r="M56" s="697" t="s">
        <v>430</v>
      </c>
      <c r="N56" s="681"/>
      <c r="O56" s="697" t="s">
        <v>208</v>
      </c>
      <c r="P56" s="681"/>
      <c r="Q56" s="691">
        <f t="shared" si="2"/>
        <v>160786.07999999999</v>
      </c>
      <c r="R56" s="692">
        <f t="shared" si="2"/>
        <v>160786.07999999999</v>
      </c>
      <c r="S56" s="693">
        <f t="shared" si="2"/>
        <v>160786.07999999999</v>
      </c>
      <c r="T56" s="698">
        <f t="shared" si="1"/>
        <v>482358.24</v>
      </c>
    </row>
    <row r="57" spans="1:20" x14ac:dyDescent="0.3">
      <c r="A57" s="687" t="s">
        <v>453</v>
      </c>
      <c r="B57" s="688" t="s">
        <v>245</v>
      </c>
      <c r="C57" s="689" t="s">
        <v>206</v>
      </c>
      <c r="D57" s="690"/>
      <c r="E57" s="691">
        <v>21187.11</v>
      </c>
      <c r="F57" s="692">
        <v>21187.11</v>
      </c>
      <c r="G57" s="693">
        <v>21187.11</v>
      </c>
      <c r="H57" s="681"/>
      <c r="I57" s="694">
        <v>3</v>
      </c>
      <c r="J57" s="695">
        <v>3</v>
      </c>
      <c r="K57" s="696">
        <v>3</v>
      </c>
      <c r="L57" s="681"/>
      <c r="M57" s="697" t="s">
        <v>430</v>
      </c>
      <c r="N57" s="681"/>
      <c r="O57" s="697" t="s">
        <v>208</v>
      </c>
      <c r="P57" s="681"/>
      <c r="Q57" s="691">
        <f t="shared" si="2"/>
        <v>63561.33</v>
      </c>
      <c r="R57" s="692">
        <f t="shared" si="2"/>
        <v>63561.33</v>
      </c>
      <c r="S57" s="693">
        <f t="shared" si="2"/>
        <v>63561.33</v>
      </c>
      <c r="T57" s="698">
        <f t="shared" si="1"/>
        <v>190683.99</v>
      </c>
    </row>
    <row r="58" spans="1:20" x14ac:dyDescent="0.3">
      <c r="A58" s="687" t="s">
        <v>453</v>
      </c>
      <c r="B58" s="688" t="s">
        <v>246</v>
      </c>
      <c r="C58" s="689" t="s">
        <v>206</v>
      </c>
      <c r="D58" s="690"/>
      <c r="E58" s="691">
        <v>23654.86</v>
      </c>
      <c r="F58" s="692">
        <v>23654.86</v>
      </c>
      <c r="G58" s="693">
        <v>23654.86</v>
      </c>
      <c r="H58" s="681"/>
      <c r="I58" s="694">
        <v>18</v>
      </c>
      <c r="J58" s="695">
        <v>18</v>
      </c>
      <c r="K58" s="696">
        <v>18</v>
      </c>
      <c r="L58" s="681"/>
      <c r="M58" s="697" t="s">
        <v>430</v>
      </c>
      <c r="N58" s="681"/>
      <c r="O58" s="697" t="s">
        <v>208</v>
      </c>
      <c r="P58" s="681"/>
      <c r="Q58" s="691">
        <f t="shared" si="2"/>
        <v>425787.48</v>
      </c>
      <c r="R58" s="692">
        <f t="shared" si="2"/>
        <v>425787.48</v>
      </c>
      <c r="S58" s="693">
        <f t="shared" si="2"/>
        <v>425787.48</v>
      </c>
      <c r="T58" s="698">
        <f t="shared" si="1"/>
        <v>1277362.44</v>
      </c>
    </row>
    <row r="59" spans="1:20" x14ac:dyDescent="0.3">
      <c r="A59" s="687" t="s">
        <v>453</v>
      </c>
      <c r="B59" s="688" t="s">
        <v>368</v>
      </c>
      <c r="C59" s="689" t="s">
        <v>247</v>
      </c>
      <c r="D59" s="690"/>
      <c r="E59" s="691">
        <v>11668.66</v>
      </c>
      <c r="F59" s="692">
        <v>11668.66</v>
      </c>
      <c r="G59" s="693">
        <v>11668.66</v>
      </c>
      <c r="H59" s="681"/>
      <c r="I59" s="694">
        <v>1</v>
      </c>
      <c r="J59" s="695">
        <v>1</v>
      </c>
      <c r="K59" s="696">
        <v>1</v>
      </c>
      <c r="L59" s="681"/>
      <c r="M59" s="697" t="s">
        <v>248</v>
      </c>
      <c r="N59" s="681"/>
      <c r="O59" s="697" t="s">
        <v>208</v>
      </c>
      <c r="P59" s="681"/>
      <c r="Q59" s="691">
        <f t="shared" si="2"/>
        <v>11668.66</v>
      </c>
      <c r="R59" s="692">
        <f t="shared" si="2"/>
        <v>11668.66</v>
      </c>
      <c r="S59" s="693">
        <f t="shared" si="2"/>
        <v>11668.66</v>
      </c>
      <c r="T59" s="698">
        <f t="shared" si="1"/>
        <v>35005.979999999996</v>
      </c>
    </row>
    <row r="60" spans="1:20" x14ac:dyDescent="0.3">
      <c r="A60" s="687" t="s">
        <v>453</v>
      </c>
      <c r="B60" s="688" t="s">
        <v>249</v>
      </c>
      <c r="C60" s="689" t="s">
        <v>247</v>
      </c>
      <c r="D60" s="690"/>
      <c r="E60" s="691">
        <v>11668.66</v>
      </c>
      <c r="F60" s="692">
        <v>11668.66</v>
      </c>
      <c r="G60" s="693">
        <v>11668.66</v>
      </c>
      <c r="H60" s="681"/>
      <c r="I60" s="694">
        <v>1</v>
      </c>
      <c r="J60" s="695">
        <v>1</v>
      </c>
      <c r="K60" s="696">
        <v>1</v>
      </c>
      <c r="L60" s="681"/>
      <c r="M60" s="697" t="s">
        <v>248</v>
      </c>
      <c r="N60" s="681"/>
      <c r="O60" s="697" t="s">
        <v>208</v>
      </c>
      <c r="P60" s="681"/>
      <c r="Q60" s="691">
        <f t="shared" si="2"/>
        <v>11668.66</v>
      </c>
      <c r="R60" s="692">
        <f t="shared" si="2"/>
        <v>11668.66</v>
      </c>
      <c r="S60" s="693">
        <f t="shared" si="2"/>
        <v>11668.66</v>
      </c>
      <c r="T60" s="698">
        <f t="shared" si="1"/>
        <v>35005.979999999996</v>
      </c>
    </row>
    <row r="61" spans="1:20" x14ac:dyDescent="0.3">
      <c r="A61" s="687" t="s">
        <v>453</v>
      </c>
      <c r="B61" s="688" t="s">
        <v>250</v>
      </c>
      <c r="C61" s="689" t="s">
        <v>247</v>
      </c>
      <c r="D61" s="690"/>
      <c r="E61" s="691">
        <v>12389.88</v>
      </c>
      <c r="F61" s="692">
        <v>12389.88</v>
      </c>
      <c r="G61" s="693">
        <v>12389.88</v>
      </c>
      <c r="H61" s="681"/>
      <c r="I61" s="694">
        <v>2</v>
      </c>
      <c r="J61" s="695">
        <v>2</v>
      </c>
      <c r="K61" s="696">
        <v>1</v>
      </c>
      <c r="L61" s="681"/>
      <c r="M61" s="697" t="s">
        <v>248</v>
      </c>
      <c r="N61" s="681"/>
      <c r="O61" s="697" t="s">
        <v>208</v>
      </c>
      <c r="P61" s="681"/>
      <c r="Q61" s="691">
        <f t="shared" si="2"/>
        <v>24779.759999999998</v>
      </c>
      <c r="R61" s="692">
        <f t="shared" si="2"/>
        <v>24779.759999999998</v>
      </c>
      <c r="S61" s="693">
        <f t="shared" si="2"/>
        <v>12389.88</v>
      </c>
      <c r="T61" s="698">
        <f t="shared" si="1"/>
        <v>61949.399999999994</v>
      </c>
    </row>
    <row r="62" spans="1:20" x14ac:dyDescent="0.3">
      <c r="A62" s="687" t="s">
        <v>453</v>
      </c>
      <c r="B62" s="688" t="s">
        <v>251</v>
      </c>
      <c r="C62" s="689" t="s">
        <v>247</v>
      </c>
      <c r="D62" s="690"/>
      <c r="E62" s="691">
        <v>13183.85</v>
      </c>
      <c r="F62" s="692">
        <v>13183.85</v>
      </c>
      <c r="G62" s="693">
        <v>13183.85</v>
      </c>
      <c r="H62" s="681"/>
      <c r="I62" s="694">
        <v>5</v>
      </c>
      <c r="J62" s="695">
        <v>5</v>
      </c>
      <c r="K62" s="696">
        <v>6</v>
      </c>
      <c r="L62" s="681"/>
      <c r="M62" s="697" t="s">
        <v>248</v>
      </c>
      <c r="N62" s="681"/>
      <c r="O62" s="697" t="s">
        <v>208</v>
      </c>
      <c r="P62" s="681"/>
      <c r="Q62" s="691">
        <f t="shared" si="2"/>
        <v>65919.25</v>
      </c>
      <c r="R62" s="692">
        <f t="shared" si="2"/>
        <v>65919.25</v>
      </c>
      <c r="S62" s="693">
        <f t="shared" si="2"/>
        <v>79103.100000000006</v>
      </c>
      <c r="T62" s="698">
        <f t="shared" si="1"/>
        <v>210941.6</v>
      </c>
    </row>
    <row r="63" spans="1:20" x14ac:dyDescent="0.3">
      <c r="A63" s="687" t="s">
        <v>453</v>
      </c>
      <c r="B63" s="688" t="s">
        <v>252</v>
      </c>
      <c r="C63" s="689" t="s">
        <v>247</v>
      </c>
      <c r="D63" s="690"/>
      <c r="E63" s="691">
        <v>13183.85</v>
      </c>
      <c r="F63" s="692">
        <v>13183.85</v>
      </c>
      <c r="G63" s="693">
        <v>13183.85</v>
      </c>
      <c r="H63" s="681"/>
      <c r="I63" s="694">
        <v>1</v>
      </c>
      <c r="J63" s="695">
        <v>1</v>
      </c>
      <c r="K63" s="696">
        <v>1</v>
      </c>
      <c r="L63" s="681"/>
      <c r="M63" s="697" t="s">
        <v>248</v>
      </c>
      <c r="N63" s="681"/>
      <c r="O63" s="697" t="s">
        <v>208</v>
      </c>
      <c r="P63" s="681"/>
      <c r="Q63" s="691">
        <f t="shared" si="2"/>
        <v>13183.85</v>
      </c>
      <c r="R63" s="692">
        <f t="shared" si="2"/>
        <v>13183.85</v>
      </c>
      <c r="S63" s="693">
        <f t="shared" si="2"/>
        <v>13183.85</v>
      </c>
      <c r="T63" s="698">
        <f t="shared" si="1"/>
        <v>39551.550000000003</v>
      </c>
    </row>
    <row r="64" spans="1:20" x14ac:dyDescent="0.3">
      <c r="A64" s="687" t="s">
        <v>453</v>
      </c>
      <c r="B64" s="688" t="s">
        <v>253</v>
      </c>
      <c r="C64" s="689" t="s">
        <v>247</v>
      </c>
      <c r="D64" s="690"/>
      <c r="E64" s="691">
        <v>13183.85</v>
      </c>
      <c r="F64" s="692">
        <v>13183.85</v>
      </c>
      <c r="G64" s="693">
        <v>13183.85</v>
      </c>
      <c r="H64" s="681"/>
      <c r="I64" s="694">
        <v>1</v>
      </c>
      <c r="J64" s="695">
        <v>1</v>
      </c>
      <c r="K64" s="696">
        <v>1</v>
      </c>
      <c r="L64" s="681"/>
      <c r="M64" s="697" t="s">
        <v>248</v>
      </c>
      <c r="N64" s="681"/>
      <c r="O64" s="697" t="s">
        <v>208</v>
      </c>
      <c r="P64" s="681"/>
      <c r="Q64" s="691">
        <f t="shared" si="2"/>
        <v>13183.85</v>
      </c>
      <c r="R64" s="692">
        <f t="shared" si="2"/>
        <v>13183.85</v>
      </c>
      <c r="S64" s="693">
        <f t="shared" si="2"/>
        <v>13183.85</v>
      </c>
      <c r="T64" s="698">
        <f t="shared" si="1"/>
        <v>39551.550000000003</v>
      </c>
    </row>
    <row r="65" spans="1:20" x14ac:dyDescent="0.3">
      <c r="A65" s="687" t="s">
        <v>453</v>
      </c>
      <c r="B65" s="688" t="s">
        <v>255</v>
      </c>
      <c r="C65" s="689" t="s">
        <v>247</v>
      </c>
      <c r="D65" s="690"/>
      <c r="E65" s="691">
        <v>13752.71</v>
      </c>
      <c r="F65" s="692">
        <v>13752.71</v>
      </c>
      <c r="G65" s="693">
        <v>13752.71</v>
      </c>
      <c r="H65" s="681"/>
      <c r="I65" s="694">
        <v>13</v>
      </c>
      <c r="J65" s="695">
        <v>10</v>
      </c>
      <c r="K65" s="696">
        <v>8</v>
      </c>
      <c r="L65" s="681"/>
      <c r="M65" s="697" t="s">
        <v>248</v>
      </c>
      <c r="N65" s="681"/>
      <c r="O65" s="697" t="s">
        <v>208</v>
      </c>
      <c r="P65" s="681"/>
      <c r="Q65" s="691">
        <f t="shared" si="2"/>
        <v>178785.22999999998</v>
      </c>
      <c r="R65" s="692">
        <f t="shared" si="2"/>
        <v>137527.09999999998</v>
      </c>
      <c r="S65" s="693">
        <f t="shared" si="2"/>
        <v>110021.68</v>
      </c>
      <c r="T65" s="698">
        <f t="shared" si="1"/>
        <v>426334.00999999995</v>
      </c>
    </row>
    <row r="66" spans="1:20" x14ac:dyDescent="0.3">
      <c r="A66" s="687" t="s">
        <v>453</v>
      </c>
      <c r="B66" s="688" t="s">
        <v>256</v>
      </c>
      <c r="C66" s="689" t="s">
        <v>247</v>
      </c>
      <c r="D66" s="690"/>
      <c r="E66" s="691">
        <v>14635.91</v>
      </c>
      <c r="F66" s="692">
        <v>14635.91</v>
      </c>
      <c r="G66" s="693">
        <v>14635.91</v>
      </c>
      <c r="H66" s="681"/>
      <c r="I66" s="694">
        <v>30</v>
      </c>
      <c r="J66" s="695">
        <v>33</v>
      </c>
      <c r="K66" s="696">
        <v>35</v>
      </c>
      <c r="L66" s="681"/>
      <c r="M66" s="697" t="s">
        <v>248</v>
      </c>
      <c r="N66" s="681"/>
      <c r="O66" s="697" t="s">
        <v>208</v>
      </c>
      <c r="P66" s="681"/>
      <c r="Q66" s="691">
        <f t="shared" si="2"/>
        <v>439077.3</v>
      </c>
      <c r="R66" s="692">
        <f t="shared" si="2"/>
        <v>482985.02999999997</v>
      </c>
      <c r="S66" s="693">
        <f t="shared" si="2"/>
        <v>512256.85</v>
      </c>
      <c r="T66" s="698">
        <f t="shared" si="1"/>
        <v>1434319.18</v>
      </c>
    </row>
    <row r="67" spans="1:20" x14ac:dyDescent="0.3">
      <c r="A67" s="687" t="s">
        <v>453</v>
      </c>
      <c r="B67" s="688" t="s">
        <v>431</v>
      </c>
      <c r="C67" s="689" t="s">
        <v>247</v>
      </c>
      <c r="D67" s="690"/>
      <c r="E67" s="691">
        <v>14635.91</v>
      </c>
      <c r="F67" s="692">
        <v>14635.91</v>
      </c>
      <c r="G67" s="693">
        <v>14635.91</v>
      </c>
      <c r="H67" s="681"/>
      <c r="I67" s="694">
        <v>1</v>
      </c>
      <c r="J67" s="695">
        <v>1</v>
      </c>
      <c r="K67" s="696">
        <v>1</v>
      </c>
      <c r="L67" s="681"/>
      <c r="M67" s="697" t="s">
        <v>248</v>
      </c>
      <c r="N67" s="681"/>
      <c r="O67" s="697" t="s">
        <v>208</v>
      </c>
      <c r="P67" s="681"/>
      <c r="Q67" s="691">
        <f t="shared" si="2"/>
        <v>14635.91</v>
      </c>
      <c r="R67" s="692">
        <f t="shared" si="2"/>
        <v>14635.91</v>
      </c>
      <c r="S67" s="693">
        <f t="shared" si="2"/>
        <v>14635.91</v>
      </c>
      <c r="T67" s="698">
        <f t="shared" si="1"/>
        <v>43907.729999999996</v>
      </c>
    </row>
    <row r="68" spans="1:20" x14ac:dyDescent="0.3">
      <c r="A68" s="687" t="s">
        <v>453</v>
      </c>
      <c r="B68" s="688" t="s">
        <v>258</v>
      </c>
      <c r="C68" s="689" t="s">
        <v>247</v>
      </c>
      <c r="D68" s="690"/>
      <c r="E68" s="691">
        <v>14635.91</v>
      </c>
      <c r="F68" s="692">
        <v>14635.91</v>
      </c>
      <c r="G68" s="693">
        <v>14635.91</v>
      </c>
      <c r="H68" s="681"/>
      <c r="I68" s="694">
        <v>2</v>
      </c>
      <c r="J68" s="695">
        <v>2</v>
      </c>
      <c r="K68" s="696">
        <v>2</v>
      </c>
      <c r="L68" s="681"/>
      <c r="M68" s="697" t="s">
        <v>248</v>
      </c>
      <c r="N68" s="681"/>
      <c r="O68" s="697" t="s">
        <v>208</v>
      </c>
      <c r="P68" s="681"/>
      <c r="Q68" s="691">
        <f t="shared" si="2"/>
        <v>29271.82</v>
      </c>
      <c r="R68" s="692">
        <f t="shared" si="2"/>
        <v>29271.82</v>
      </c>
      <c r="S68" s="693">
        <f t="shared" si="2"/>
        <v>29271.82</v>
      </c>
      <c r="T68" s="698">
        <f t="shared" si="1"/>
        <v>87815.459999999992</v>
      </c>
    </row>
    <row r="69" spans="1:20" x14ac:dyDescent="0.3">
      <c r="A69" s="687" t="s">
        <v>453</v>
      </c>
      <c r="B69" s="688" t="s">
        <v>259</v>
      </c>
      <c r="C69" s="689" t="s">
        <v>247</v>
      </c>
      <c r="D69" s="690"/>
      <c r="E69" s="691">
        <v>14635.91</v>
      </c>
      <c r="F69" s="692">
        <v>14635.91</v>
      </c>
      <c r="G69" s="693">
        <v>14635.91</v>
      </c>
      <c r="H69" s="681"/>
      <c r="I69" s="694">
        <v>1</v>
      </c>
      <c r="J69" s="695">
        <v>1</v>
      </c>
      <c r="K69" s="696">
        <v>1</v>
      </c>
      <c r="L69" s="681"/>
      <c r="M69" s="697" t="s">
        <v>248</v>
      </c>
      <c r="N69" s="681"/>
      <c r="O69" s="697" t="s">
        <v>208</v>
      </c>
      <c r="P69" s="681"/>
      <c r="Q69" s="691">
        <f t="shared" si="2"/>
        <v>14635.91</v>
      </c>
      <c r="R69" s="692">
        <f t="shared" si="2"/>
        <v>14635.91</v>
      </c>
      <c r="S69" s="693">
        <f t="shared" si="2"/>
        <v>14635.91</v>
      </c>
      <c r="T69" s="698">
        <f t="shared" si="1"/>
        <v>43907.729999999996</v>
      </c>
    </row>
    <row r="70" spans="1:20" x14ac:dyDescent="0.3">
      <c r="A70" s="687" t="s">
        <v>453</v>
      </c>
      <c r="B70" s="688" t="s">
        <v>655</v>
      </c>
      <c r="C70" s="689" t="s">
        <v>247</v>
      </c>
      <c r="D70" s="690"/>
      <c r="E70" s="691">
        <v>13752.71</v>
      </c>
      <c r="F70" s="692">
        <v>13752.71</v>
      </c>
      <c r="G70" s="693">
        <v>13752.71</v>
      </c>
      <c r="H70" s="681"/>
      <c r="I70" s="694">
        <v>1</v>
      </c>
      <c r="J70" s="695">
        <v>1</v>
      </c>
      <c r="K70" s="696">
        <v>1</v>
      </c>
      <c r="L70" s="681"/>
      <c r="M70" s="697" t="s">
        <v>248</v>
      </c>
      <c r="N70" s="681"/>
      <c r="O70" s="697" t="s">
        <v>208</v>
      </c>
      <c r="P70" s="681"/>
      <c r="Q70" s="691">
        <f t="shared" si="2"/>
        <v>13752.71</v>
      </c>
      <c r="R70" s="692">
        <f t="shared" si="2"/>
        <v>13752.71</v>
      </c>
      <c r="S70" s="693">
        <f t="shared" si="2"/>
        <v>13752.71</v>
      </c>
      <c r="T70" s="698">
        <f t="shared" si="1"/>
        <v>41258.129999999997</v>
      </c>
    </row>
    <row r="71" spans="1:20" x14ac:dyDescent="0.3">
      <c r="A71" s="687" t="s">
        <v>453</v>
      </c>
      <c r="B71" s="688" t="s">
        <v>261</v>
      </c>
      <c r="C71" s="689" t="s">
        <v>247</v>
      </c>
      <c r="D71" s="690"/>
      <c r="E71" s="691">
        <v>15265.44</v>
      </c>
      <c r="F71" s="692">
        <v>15265.44</v>
      </c>
      <c r="G71" s="693">
        <v>15265.44</v>
      </c>
      <c r="H71" s="681"/>
      <c r="I71" s="694">
        <v>29</v>
      </c>
      <c r="J71" s="695">
        <v>25</v>
      </c>
      <c r="K71" s="696">
        <v>22</v>
      </c>
      <c r="L71" s="681"/>
      <c r="M71" s="697" t="s">
        <v>248</v>
      </c>
      <c r="N71" s="681"/>
      <c r="O71" s="697" t="s">
        <v>208</v>
      </c>
      <c r="P71" s="681"/>
      <c r="Q71" s="691">
        <f t="shared" si="2"/>
        <v>442697.76</v>
      </c>
      <c r="R71" s="692">
        <f t="shared" si="2"/>
        <v>381636</v>
      </c>
      <c r="S71" s="693">
        <f t="shared" si="2"/>
        <v>335839.68</v>
      </c>
      <c r="T71" s="698">
        <f t="shared" si="1"/>
        <v>1160173.44</v>
      </c>
    </row>
    <row r="72" spans="1:20" x14ac:dyDescent="0.3">
      <c r="A72" s="687" t="s">
        <v>453</v>
      </c>
      <c r="B72" s="688" t="s">
        <v>262</v>
      </c>
      <c r="C72" s="689" t="s">
        <v>247</v>
      </c>
      <c r="D72" s="690"/>
      <c r="E72" s="691">
        <v>16245.72</v>
      </c>
      <c r="F72" s="692">
        <v>16245.72</v>
      </c>
      <c r="G72" s="693">
        <v>16245.72</v>
      </c>
      <c r="H72" s="681"/>
      <c r="I72" s="694">
        <v>33</v>
      </c>
      <c r="J72" s="695">
        <v>34</v>
      </c>
      <c r="K72" s="696">
        <v>36</v>
      </c>
      <c r="L72" s="681"/>
      <c r="M72" s="697" t="s">
        <v>248</v>
      </c>
      <c r="N72" s="681"/>
      <c r="O72" s="697" t="s">
        <v>208</v>
      </c>
      <c r="P72" s="681"/>
      <c r="Q72" s="691">
        <f t="shared" si="2"/>
        <v>536108.76</v>
      </c>
      <c r="R72" s="692">
        <f t="shared" si="2"/>
        <v>552354.48</v>
      </c>
      <c r="S72" s="693">
        <f t="shared" si="2"/>
        <v>584845.91999999993</v>
      </c>
      <c r="T72" s="698">
        <f t="shared" si="1"/>
        <v>1673309.16</v>
      </c>
    </row>
    <row r="73" spans="1:20" x14ac:dyDescent="0.3">
      <c r="A73" s="687" t="s">
        <v>453</v>
      </c>
      <c r="B73" s="688" t="s">
        <v>263</v>
      </c>
      <c r="C73" s="689" t="s">
        <v>247</v>
      </c>
      <c r="D73" s="690"/>
      <c r="E73" s="691">
        <v>16245.72</v>
      </c>
      <c r="F73" s="692">
        <v>0</v>
      </c>
      <c r="G73" s="693">
        <v>0</v>
      </c>
      <c r="H73" s="681"/>
      <c r="I73" s="694">
        <v>1</v>
      </c>
      <c r="J73" s="695">
        <v>0</v>
      </c>
      <c r="K73" s="696">
        <v>0</v>
      </c>
      <c r="L73" s="681"/>
      <c r="M73" s="697" t="s">
        <v>248</v>
      </c>
      <c r="N73" s="681"/>
      <c r="O73" s="697" t="s">
        <v>208</v>
      </c>
      <c r="P73" s="681"/>
      <c r="Q73" s="691">
        <f t="shared" si="2"/>
        <v>16245.72</v>
      </c>
      <c r="R73" s="692">
        <f t="shared" si="2"/>
        <v>0</v>
      </c>
      <c r="S73" s="693">
        <f t="shared" si="2"/>
        <v>0</v>
      </c>
      <c r="T73" s="698">
        <f t="shared" si="1"/>
        <v>16245.72</v>
      </c>
    </row>
    <row r="74" spans="1:20" x14ac:dyDescent="0.3">
      <c r="A74" s="687" t="s">
        <v>453</v>
      </c>
      <c r="B74" s="688" t="s">
        <v>264</v>
      </c>
      <c r="C74" s="689" t="s">
        <v>247</v>
      </c>
      <c r="D74" s="690"/>
      <c r="E74" s="691">
        <v>16245.72</v>
      </c>
      <c r="F74" s="692">
        <v>16245.72</v>
      </c>
      <c r="G74" s="693">
        <v>16245.72</v>
      </c>
      <c r="H74" s="681"/>
      <c r="I74" s="694">
        <v>2</v>
      </c>
      <c r="J74" s="695">
        <v>2</v>
      </c>
      <c r="K74" s="696">
        <v>2</v>
      </c>
      <c r="L74" s="681"/>
      <c r="M74" s="697" t="s">
        <v>248</v>
      </c>
      <c r="N74" s="681"/>
      <c r="O74" s="697" t="s">
        <v>208</v>
      </c>
      <c r="P74" s="681"/>
      <c r="Q74" s="691">
        <f t="shared" si="2"/>
        <v>32491.439999999999</v>
      </c>
      <c r="R74" s="692">
        <f t="shared" si="2"/>
        <v>32491.439999999999</v>
      </c>
      <c r="S74" s="693">
        <f t="shared" si="2"/>
        <v>32491.439999999999</v>
      </c>
      <c r="T74" s="698">
        <f t="shared" si="1"/>
        <v>97474.319999999992</v>
      </c>
    </row>
    <row r="75" spans="1:20" x14ac:dyDescent="0.3">
      <c r="A75" s="687" t="s">
        <v>453</v>
      </c>
      <c r="B75" s="688" t="s">
        <v>265</v>
      </c>
      <c r="C75" s="689" t="s">
        <v>247</v>
      </c>
      <c r="D75" s="690"/>
      <c r="E75" s="691">
        <v>16791.87</v>
      </c>
      <c r="F75" s="692">
        <v>16791.87</v>
      </c>
      <c r="G75" s="693">
        <v>16791.87</v>
      </c>
      <c r="H75" s="681"/>
      <c r="I75" s="694">
        <v>1</v>
      </c>
      <c r="J75" s="695">
        <v>1</v>
      </c>
      <c r="K75" s="696">
        <v>1</v>
      </c>
      <c r="L75" s="681"/>
      <c r="M75" s="697" t="s">
        <v>248</v>
      </c>
      <c r="N75" s="681"/>
      <c r="O75" s="697" t="s">
        <v>208</v>
      </c>
      <c r="P75" s="681"/>
      <c r="Q75" s="691">
        <f t="shared" si="2"/>
        <v>16791.87</v>
      </c>
      <c r="R75" s="692">
        <f t="shared" si="2"/>
        <v>16791.87</v>
      </c>
      <c r="S75" s="693">
        <f t="shared" si="2"/>
        <v>16791.87</v>
      </c>
      <c r="T75" s="698">
        <f t="shared" ref="T75:T138" si="3">Q75+R75+S75</f>
        <v>50375.61</v>
      </c>
    </row>
    <row r="76" spans="1:20" x14ac:dyDescent="0.3">
      <c r="A76" s="687" t="s">
        <v>453</v>
      </c>
      <c r="B76" s="688" t="s">
        <v>266</v>
      </c>
      <c r="C76" s="689" t="s">
        <v>247</v>
      </c>
      <c r="D76" s="690"/>
      <c r="E76" s="691">
        <v>17707.75</v>
      </c>
      <c r="F76" s="692">
        <v>17707.75</v>
      </c>
      <c r="G76" s="693">
        <v>17707.75</v>
      </c>
      <c r="H76" s="681"/>
      <c r="I76" s="694">
        <v>30</v>
      </c>
      <c r="J76" s="695">
        <v>30</v>
      </c>
      <c r="K76" s="696">
        <v>29</v>
      </c>
      <c r="L76" s="681"/>
      <c r="M76" s="697" t="s">
        <v>248</v>
      </c>
      <c r="N76" s="681"/>
      <c r="O76" s="697" t="s">
        <v>208</v>
      </c>
      <c r="P76" s="681"/>
      <c r="Q76" s="691">
        <f t="shared" si="2"/>
        <v>531232.5</v>
      </c>
      <c r="R76" s="692">
        <f t="shared" si="2"/>
        <v>531232.5</v>
      </c>
      <c r="S76" s="693">
        <f t="shared" si="2"/>
        <v>513524.75</v>
      </c>
      <c r="T76" s="698">
        <f t="shared" si="3"/>
        <v>1575989.75</v>
      </c>
    </row>
    <row r="77" spans="1:20" x14ac:dyDescent="0.3">
      <c r="A77" s="687" t="s">
        <v>453</v>
      </c>
      <c r="B77" s="688" t="s">
        <v>267</v>
      </c>
      <c r="C77" s="689" t="s">
        <v>247</v>
      </c>
      <c r="D77" s="690"/>
      <c r="E77" s="691">
        <v>16791.87</v>
      </c>
      <c r="F77" s="692">
        <v>16791.87</v>
      </c>
      <c r="G77" s="693">
        <v>16791.87</v>
      </c>
      <c r="H77" s="681"/>
      <c r="I77" s="694">
        <v>20</v>
      </c>
      <c r="J77" s="695">
        <v>20</v>
      </c>
      <c r="K77" s="696">
        <v>21</v>
      </c>
      <c r="L77" s="681"/>
      <c r="M77" s="697" t="s">
        <v>248</v>
      </c>
      <c r="N77" s="681"/>
      <c r="O77" s="697" t="s">
        <v>208</v>
      </c>
      <c r="P77" s="681"/>
      <c r="Q77" s="691">
        <f t="shared" si="2"/>
        <v>335837.39999999997</v>
      </c>
      <c r="R77" s="692">
        <f t="shared" si="2"/>
        <v>335837.39999999997</v>
      </c>
      <c r="S77" s="693">
        <f t="shared" si="2"/>
        <v>352629.26999999996</v>
      </c>
      <c r="T77" s="698">
        <f t="shared" si="3"/>
        <v>1024304.0699999998</v>
      </c>
    </row>
    <row r="78" spans="1:20" x14ac:dyDescent="0.3">
      <c r="A78" s="687" t="s">
        <v>453</v>
      </c>
      <c r="B78" s="688" t="s">
        <v>268</v>
      </c>
      <c r="C78" s="689" t="s">
        <v>247</v>
      </c>
      <c r="D78" s="690"/>
      <c r="E78" s="691">
        <v>17707.75</v>
      </c>
      <c r="F78" s="692">
        <v>17707.75</v>
      </c>
      <c r="G78" s="693">
        <v>17707.75</v>
      </c>
      <c r="H78" s="681"/>
      <c r="I78" s="694">
        <v>181</v>
      </c>
      <c r="J78" s="695">
        <v>181</v>
      </c>
      <c r="K78" s="696">
        <v>181</v>
      </c>
      <c r="L78" s="681"/>
      <c r="M78" s="697" t="s">
        <v>248</v>
      </c>
      <c r="N78" s="681"/>
      <c r="O78" s="697" t="s">
        <v>208</v>
      </c>
      <c r="P78" s="681"/>
      <c r="Q78" s="691">
        <f t="shared" si="2"/>
        <v>3205102.75</v>
      </c>
      <c r="R78" s="692">
        <f t="shared" si="2"/>
        <v>3205102.75</v>
      </c>
      <c r="S78" s="693">
        <f t="shared" si="2"/>
        <v>3205102.75</v>
      </c>
      <c r="T78" s="698">
        <f t="shared" si="3"/>
        <v>9615308.25</v>
      </c>
    </row>
    <row r="79" spans="1:20" x14ac:dyDescent="0.3">
      <c r="A79" s="687" t="s">
        <v>453</v>
      </c>
      <c r="B79" s="688" t="s">
        <v>269</v>
      </c>
      <c r="C79" s="689" t="s">
        <v>270</v>
      </c>
      <c r="D79" s="690"/>
      <c r="E79" s="691">
        <v>10523.52</v>
      </c>
      <c r="F79" s="692">
        <v>10523.52</v>
      </c>
      <c r="G79" s="693">
        <v>10523.52</v>
      </c>
      <c r="H79" s="681"/>
      <c r="I79" s="694">
        <v>2</v>
      </c>
      <c r="J79" s="695">
        <v>1</v>
      </c>
      <c r="K79" s="696">
        <v>1</v>
      </c>
      <c r="L79" s="681"/>
      <c r="M79" s="697" t="s">
        <v>248</v>
      </c>
      <c r="N79" s="681"/>
      <c r="O79" s="697" t="s">
        <v>208</v>
      </c>
      <c r="P79" s="681"/>
      <c r="Q79" s="691">
        <f t="shared" si="2"/>
        <v>21047.040000000001</v>
      </c>
      <c r="R79" s="692">
        <f t="shared" si="2"/>
        <v>10523.52</v>
      </c>
      <c r="S79" s="693">
        <f t="shared" si="2"/>
        <v>10523.52</v>
      </c>
      <c r="T79" s="698">
        <f t="shared" si="3"/>
        <v>42094.080000000002</v>
      </c>
    </row>
    <row r="80" spans="1:20" x14ac:dyDescent="0.3">
      <c r="A80" s="687" t="s">
        <v>453</v>
      </c>
      <c r="B80" s="688" t="s">
        <v>656</v>
      </c>
      <c r="C80" s="689" t="s">
        <v>270</v>
      </c>
      <c r="D80" s="690"/>
      <c r="E80" s="691">
        <v>10801.06</v>
      </c>
      <c r="F80" s="692">
        <v>10801.06</v>
      </c>
      <c r="G80" s="693">
        <v>10801.06</v>
      </c>
      <c r="H80" s="681"/>
      <c r="I80" s="694">
        <v>1</v>
      </c>
      <c r="J80" s="695">
        <v>1</v>
      </c>
      <c r="K80" s="696">
        <v>1</v>
      </c>
      <c r="L80" s="681"/>
      <c r="M80" s="697" t="s">
        <v>248</v>
      </c>
      <c r="N80" s="681"/>
      <c r="O80" s="697" t="s">
        <v>208</v>
      </c>
      <c r="P80" s="681"/>
      <c r="Q80" s="691">
        <f t="shared" si="2"/>
        <v>10801.06</v>
      </c>
      <c r="R80" s="692">
        <f t="shared" si="2"/>
        <v>10801.06</v>
      </c>
      <c r="S80" s="693">
        <f t="shared" si="2"/>
        <v>10801.06</v>
      </c>
      <c r="T80" s="698">
        <f t="shared" si="3"/>
        <v>32403.18</v>
      </c>
    </row>
    <row r="81" spans="1:20" x14ac:dyDescent="0.3">
      <c r="A81" s="687" t="s">
        <v>453</v>
      </c>
      <c r="B81" s="688" t="s">
        <v>433</v>
      </c>
      <c r="C81" s="689" t="s">
        <v>270</v>
      </c>
      <c r="D81" s="690"/>
      <c r="E81" s="691">
        <v>0</v>
      </c>
      <c r="F81" s="692">
        <v>0</v>
      </c>
      <c r="G81" s="693">
        <v>10523.53</v>
      </c>
      <c r="H81" s="681"/>
      <c r="I81" s="694">
        <v>0</v>
      </c>
      <c r="J81" s="695">
        <v>0</v>
      </c>
      <c r="K81" s="696">
        <v>1</v>
      </c>
      <c r="L81" s="681"/>
      <c r="M81" s="697" t="s">
        <v>248</v>
      </c>
      <c r="N81" s="681"/>
      <c r="O81" s="697" t="s">
        <v>208</v>
      </c>
      <c r="P81" s="681"/>
      <c r="Q81" s="691">
        <f t="shared" si="2"/>
        <v>0</v>
      </c>
      <c r="R81" s="692">
        <f t="shared" si="2"/>
        <v>0</v>
      </c>
      <c r="S81" s="693">
        <f t="shared" si="2"/>
        <v>10523.53</v>
      </c>
      <c r="T81" s="698">
        <f t="shared" si="3"/>
        <v>10523.53</v>
      </c>
    </row>
    <row r="82" spans="1:20" x14ac:dyDescent="0.3">
      <c r="A82" s="687" t="s">
        <v>453</v>
      </c>
      <c r="B82" s="688" t="s">
        <v>657</v>
      </c>
      <c r="C82" s="689" t="s">
        <v>270</v>
      </c>
      <c r="D82" s="690"/>
      <c r="E82" s="691">
        <v>10801.07</v>
      </c>
      <c r="F82" s="692">
        <v>10801.07</v>
      </c>
      <c r="G82" s="693">
        <v>10801.07</v>
      </c>
      <c r="H82" s="681"/>
      <c r="I82" s="694">
        <v>1</v>
      </c>
      <c r="J82" s="695">
        <v>1</v>
      </c>
      <c r="K82" s="696">
        <v>1</v>
      </c>
      <c r="L82" s="681"/>
      <c r="M82" s="697" t="s">
        <v>248</v>
      </c>
      <c r="N82" s="681"/>
      <c r="O82" s="697" t="s">
        <v>208</v>
      </c>
      <c r="P82" s="681"/>
      <c r="Q82" s="691">
        <f t="shared" si="2"/>
        <v>10801.07</v>
      </c>
      <c r="R82" s="692">
        <f t="shared" si="2"/>
        <v>10801.07</v>
      </c>
      <c r="S82" s="693">
        <f t="shared" si="2"/>
        <v>10801.07</v>
      </c>
      <c r="T82" s="698">
        <f t="shared" si="3"/>
        <v>32403.21</v>
      </c>
    </row>
    <row r="83" spans="1:20" x14ac:dyDescent="0.3">
      <c r="A83" s="687" t="s">
        <v>453</v>
      </c>
      <c r="B83" s="688" t="s">
        <v>271</v>
      </c>
      <c r="C83" s="689" t="s">
        <v>270</v>
      </c>
      <c r="D83" s="690"/>
      <c r="E83" s="691">
        <v>10523.53</v>
      </c>
      <c r="F83" s="692">
        <v>10523.53</v>
      </c>
      <c r="G83" s="693">
        <v>10523.53</v>
      </c>
      <c r="H83" s="681"/>
      <c r="I83" s="694">
        <v>3</v>
      </c>
      <c r="J83" s="695">
        <v>2</v>
      </c>
      <c r="K83" s="696">
        <v>2</v>
      </c>
      <c r="L83" s="681"/>
      <c r="M83" s="697" t="s">
        <v>248</v>
      </c>
      <c r="N83" s="681"/>
      <c r="O83" s="697" t="s">
        <v>208</v>
      </c>
      <c r="P83" s="681"/>
      <c r="Q83" s="691">
        <f t="shared" si="2"/>
        <v>31570.590000000004</v>
      </c>
      <c r="R83" s="692">
        <f t="shared" si="2"/>
        <v>21047.06</v>
      </c>
      <c r="S83" s="693">
        <f t="shared" si="2"/>
        <v>21047.06</v>
      </c>
      <c r="T83" s="698">
        <f t="shared" si="3"/>
        <v>73664.710000000006</v>
      </c>
    </row>
    <row r="84" spans="1:20" x14ac:dyDescent="0.3">
      <c r="A84" s="687" t="s">
        <v>453</v>
      </c>
      <c r="B84" s="688" t="s">
        <v>271</v>
      </c>
      <c r="C84" s="689" t="s">
        <v>270</v>
      </c>
      <c r="D84" s="690"/>
      <c r="E84" s="691">
        <v>10801.07</v>
      </c>
      <c r="F84" s="692">
        <v>10801.07</v>
      </c>
      <c r="G84" s="693">
        <v>10801.07</v>
      </c>
      <c r="H84" s="681"/>
      <c r="I84" s="694">
        <v>4</v>
      </c>
      <c r="J84" s="695">
        <v>5</v>
      </c>
      <c r="K84" s="696">
        <v>5</v>
      </c>
      <c r="L84" s="681"/>
      <c r="M84" s="697" t="s">
        <v>248</v>
      </c>
      <c r="N84" s="681"/>
      <c r="O84" s="697" t="s">
        <v>208</v>
      </c>
      <c r="P84" s="681"/>
      <c r="Q84" s="691">
        <f t="shared" si="2"/>
        <v>43204.28</v>
      </c>
      <c r="R84" s="692">
        <f t="shared" si="2"/>
        <v>54005.35</v>
      </c>
      <c r="S84" s="693">
        <f t="shared" si="2"/>
        <v>54005.35</v>
      </c>
      <c r="T84" s="698">
        <f t="shared" si="3"/>
        <v>151214.98000000001</v>
      </c>
    </row>
    <row r="85" spans="1:20" x14ac:dyDescent="0.3">
      <c r="A85" s="687" t="s">
        <v>453</v>
      </c>
      <c r="B85" s="688" t="s">
        <v>272</v>
      </c>
      <c r="C85" s="689" t="s">
        <v>270</v>
      </c>
      <c r="D85" s="690"/>
      <c r="E85" s="691">
        <v>8026.52</v>
      </c>
      <c r="F85" s="692">
        <v>8026.52</v>
      </c>
      <c r="G85" s="693">
        <v>8026.52</v>
      </c>
      <c r="H85" s="681"/>
      <c r="I85" s="694">
        <v>17</v>
      </c>
      <c r="J85" s="695">
        <v>13</v>
      </c>
      <c r="K85" s="696">
        <v>10</v>
      </c>
      <c r="L85" s="681"/>
      <c r="M85" s="697" t="s">
        <v>248</v>
      </c>
      <c r="N85" s="681"/>
      <c r="O85" s="697" t="s">
        <v>208</v>
      </c>
      <c r="P85" s="681"/>
      <c r="Q85" s="691">
        <f t="shared" si="2"/>
        <v>136450.84</v>
      </c>
      <c r="R85" s="692">
        <f t="shared" si="2"/>
        <v>104344.76000000001</v>
      </c>
      <c r="S85" s="693">
        <f t="shared" si="2"/>
        <v>80265.200000000012</v>
      </c>
      <c r="T85" s="698">
        <f t="shared" si="3"/>
        <v>321060.80000000005</v>
      </c>
    </row>
    <row r="86" spans="1:20" x14ac:dyDescent="0.3">
      <c r="A86" s="687" t="s">
        <v>453</v>
      </c>
      <c r="B86" s="688" t="s">
        <v>273</v>
      </c>
      <c r="C86" s="689" t="s">
        <v>270</v>
      </c>
      <c r="D86" s="690"/>
      <c r="E86" s="691">
        <v>8303.92</v>
      </c>
      <c r="F86" s="692">
        <v>8303.92</v>
      </c>
      <c r="G86" s="693">
        <v>8303.92</v>
      </c>
      <c r="H86" s="681"/>
      <c r="I86" s="694">
        <v>44</v>
      </c>
      <c r="J86" s="695">
        <v>44</v>
      </c>
      <c r="K86" s="696">
        <v>44</v>
      </c>
      <c r="L86" s="681"/>
      <c r="M86" s="697" t="s">
        <v>248</v>
      </c>
      <c r="N86" s="681"/>
      <c r="O86" s="697" t="s">
        <v>208</v>
      </c>
      <c r="P86" s="681"/>
      <c r="Q86" s="691">
        <f t="shared" si="2"/>
        <v>365372.48</v>
      </c>
      <c r="R86" s="692">
        <f t="shared" si="2"/>
        <v>365372.48</v>
      </c>
      <c r="S86" s="693">
        <f t="shared" si="2"/>
        <v>365372.48</v>
      </c>
      <c r="T86" s="698">
        <f t="shared" si="3"/>
        <v>1096117.44</v>
      </c>
    </row>
    <row r="87" spans="1:20" x14ac:dyDescent="0.3">
      <c r="A87" s="687" t="s">
        <v>453</v>
      </c>
      <c r="B87" s="688" t="s">
        <v>275</v>
      </c>
      <c r="C87" s="689" t="s">
        <v>270</v>
      </c>
      <c r="D87" s="690"/>
      <c r="E87" s="691">
        <v>8303.92</v>
      </c>
      <c r="F87" s="692">
        <v>8303.92</v>
      </c>
      <c r="G87" s="693">
        <v>8303.92</v>
      </c>
      <c r="H87" s="681"/>
      <c r="I87" s="694">
        <v>5</v>
      </c>
      <c r="J87" s="695">
        <v>5</v>
      </c>
      <c r="K87" s="696">
        <v>5</v>
      </c>
      <c r="L87" s="681"/>
      <c r="M87" s="697" t="s">
        <v>248</v>
      </c>
      <c r="N87" s="681"/>
      <c r="O87" s="697" t="s">
        <v>208</v>
      </c>
      <c r="P87" s="681"/>
      <c r="Q87" s="691">
        <f t="shared" si="2"/>
        <v>41519.599999999999</v>
      </c>
      <c r="R87" s="692">
        <f t="shared" si="2"/>
        <v>41519.599999999999</v>
      </c>
      <c r="S87" s="693">
        <f t="shared" si="2"/>
        <v>41519.599999999999</v>
      </c>
      <c r="T87" s="698">
        <f t="shared" si="3"/>
        <v>124558.79999999999</v>
      </c>
    </row>
    <row r="88" spans="1:20" x14ac:dyDescent="0.3">
      <c r="A88" s="687" t="s">
        <v>453</v>
      </c>
      <c r="B88" s="688" t="s">
        <v>369</v>
      </c>
      <c r="C88" s="689" t="s">
        <v>270</v>
      </c>
      <c r="D88" s="690"/>
      <c r="E88" s="691">
        <v>9136.41</v>
      </c>
      <c r="F88" s="692">
        <v>9136.41</v>
      </c>
      <c r="G88" s="693">
        <v>9136.41</v>
      </c>
      <c r="H88" s="681"/>
      <c r="I88" s="694">
        <v>1</v>
      </c>
      <c r="J88" s="695">
        <v>1</v>
      </c>
      <c r="K88" s="696">
        <v>2</v>
      </c>
      <c r="L88" s="681"/>
      <c r="M88" s="697" t="s">
        <v>248</v>
      </c>
      <c r="N88" s="681"/>
      <c r="O88" s="697" t="s">
        <v>208</v>
      </c>
      <c r="P88" s="681"/>
      <c r="Q88" s="691">
        <f t="shared" si="2"/>
        <v>9136.41</v>
      </c>
      <c r="R88" s="692">
        <f t="shared" si="2"/>
        <v>9136.41</v>
      </c>
      <c r="S88" s="693">
        <f t="shared" si="2"/>
        <v>18272.82</v>
      </c>
      <c r="T88" s="698">
        <f t="shared" si="3"/>
        <v>36545.64</v>
      </c>
    </row>
    <row r="89" spans="1:20" x14ac:dyDescent="0.3">
      <c r="A89" s="687" t="s">
        <v>453</v>
      </c>
      <c r="B89" s="688" t="s">
        <v>276</v>
      </c>
      <c r="C89" s="689" t="s">
        <v>270</v>
      </c>
      <c r="D89" s="690"/>
      <c r="E89" s="691">
        <v>9413.75</v>
      </c>
      <c r="F89" s="692">
        <v>9413.75</v>
      </c>
      <c r="G89" s="693">
        <v>9413.75</v>
      </c>
      <c r="H89" s="681"/>
      <c r="I89" s="694">
        <v>1</v>
      </c>
      <c r="J89" s="695">
        <v>1</v>
      </c>
      <c r="K89" s="696">
        <v>1</v>
      </c>
      <c r="L89" s="681"/>
      <c r="M89" s="697" t="s">
        <v>248</v>
      </c>
      <c r="N89" s="681"/>
      <c r="O89" s="697" t="s">
        <v>208</v>
      </c>
      <c r="P89" s="681"/>
      <c r="Q89" s="691">
        <f t="shared" ref="Q89:S152" si="4">E89*I89</f>
        <v>9413.75</v>
      </c>
      <c r="R89" s="692">
        <f t="shared" si="4"/>
        <v>9413.75</v>
      </c>
      <c r="S89" s="693">
        <f t="shared" si="4"/>
        <v>9413.75</v>
      </c>
      <c r="T89" s="698">
        <f t="shared" si="3"/>
        <v>28241.25</v>
      </c>
    </row>
    <row r="90" spans="1:20" x14ac:dyDescent="0.3">
      <c r="A90" s="687" t="s">
        <v>453</v>
      </c>
      <c r="B90" s="688" t="s">
        <v>434</v>
      </c>
      <c r="C90" s="689" t="s">
        <v>270</v>
      </c>
      <c r="D90" s="690"/>
      <c r="E90" s="691">
        <v>7471.53</v>
      </c>
      <c r="F90" s="692">
        <v>0</v>
      </c>
      <c r="G90" s="693">
        <v>0</v>
      </c>
      <c r="H90" s="681"/>
      <c r="I90" s="694">
        <v>1</v>
      </c>
      <c r="J90" s="695">
        <v>0</v>
      </c>
      <c r="K90" s="696">
        <v>0</v>
      </c>
      <c r="L90" s="681"/>
      <c r="M90" s="697" t="s">
        <v>248</v>
      </c>
      <c r="N90" s="681"/>
      <c r="O90" s="697" t="s">
        <v>208</v>
      </c>
      <c r="P90" s="681"/>
      <c r="Q90" s="691">
        <f t="shared" si="4"/>
        <v>7471.53</v>
      </c>
      <c r="R90" s="692">
        <f t="shared" si="4"/>
        <v>0</v>
      </c>
      <c r="S90" s="693">
        <f t="shared" si="4"/>
        <v>0</v>
      </c>
      <c r="T90" s="698">
        <f t="shared" si="3"/>
        <v>7471.53</v>
      </c>
    </row>
    <row r="91" spans="1:20" x14ac:dyDescent="0.3">
      <c r="A91" s="687" t="s">
        <v>453</v>
      </c>
      <c r="B91" s="688" t="s">
        <v>683</v>
      </c>
      <c r="C91" s="689" t="s">
        <v>270</v>
      </c>
      <c r="D91" s="690"/>
      <c r="E91" s="691">
        <v>0</v>
      </c>
      <c r="F91" s="692">
        <v>7749.21</v>
      </c>
      <c r="G91" s="693">
        <v>7749.21</v>
      </c>
      <c r="H91" s="681"/>
      <c r="I91" s="694">
        <v>0</v>
      </c>
      <c r="J91" s="695">
        <v>1</v>
      </c>
      <c r="K91" s="696">
        <v>1</v>
      </c>
      <c r="L91" s="681"/>
      <c r="M91" s="697" t="s">
        <v>248</v>
      </c>
      <c r="N91" s="681"/>
      <c r="O91" s="697" t="s">
        <v>208</v>
      </c>
      <c r="P91" s="681"/>
      <c r="Q91" s="691">
        <f t="shared" si="4"/>
        <v>0</v>
      </c>
      <c r="R91" s="692">
        <f t="shared" si="4"/>
        <v>7749.21</v>
      </c>
      <c r="S91" s="693">
        <f t="shared" si="4"/>
        <v>7749.21</v>
      </c>
      <c r="T91" s="698">
        <f t="shared" si="3"/>
        <v>15498.42</v>
      </c>
    </row>
    <row r="92" spans="1:20" x14ac:dyDescent="0.3">
      <c r="A92" s="687" t="s">
        <v>453</v>
      </c>
      <c r="B92" s="688" t="s">
        <v>370</v>
      </c>
      <c r="C92" s="689" t="s">
        <v>270</v>
      </c>
      <c r="D92" s="690"/>
      <c r="E92" s="691">
        <v>8581.43</v>
      </c>
      <c r="F92" s="692">
        <v>8581.43</v>
      </c>
      <c r="G92" s="693">
        <v>8581.43</v>
      </c>
      <c r="H92" s="681"/>
      <c r="I92" s="694">
        <v>1</v>
      </c>
      <c r="J92" s="695">
        <v>1</v>
      </c>
      <c r="K92" s="696">
        <v>1</v>
      </c>
      <c r="L92" s="681"/>
      <c r="M92" s="697" t="s">
        <v>248</v>
      </c>
      <c r="N92" s="681"/>
      <c r="O92" s="697" t="s">
        <v>208</v>
      </c>
      <c r="P92" s="681"/>
      <c r="Q92" s="691">
        <f t="shared" si="4"/>
        <v>8581.43</v>
      </c>
      <c r="R92" s="692">
        <f t="shared" si="4"/>
        <v>8581.43</v>
      </c>
      <c r="S92" s="693">
        <f t="shared" si="4"/>
        <v>8581.43</v>
      </c>
      <c r="T92" s="698">
        <f t="shared" si="3"/>
        <v>25744.29</v>
      </c>
    </row>
    <row r="93" spans="1:20" x14ac:dyDescent="0.3">
      <c r="A93" s="687" t="s">
        <v>453</v>
      </c>
      <c r="B93" s="688" t="s">
        <v>277</v>
      </c>
      <c r="C93" s="689" t="s">
        <v>270</v>
      </c>
      <c r="D93" s="690"/>
      <c r="E93" s="691">
        <v>8859</v>
      </c>
      <c r="F93" s="692">
        <v>8859</v>
      </c>
      <c r="G93" s="693">
        <v>8859</v>
      </c>
      <c r="H93" s="681"/>
      <c r="I93" s="694">
        <v>2</v>
      </c>
      <c r="J93" s="695">
        <v>2</v>
      </c>
      <c r="K93" s="696">
        <v>2</v>
      </c>
      <c r="L93" s="681"/>
      <c r="M93" s="697" t="s">
        <v>248</v>
      </c>
      <c r="N93" s="681"/>
      <c r="O93" s="697" t="s">
        <v>208</v>
      </c>
      <c r="P93" s="681"/>
      <c r="Q93" s="691">
        <f t="shared" si="4"/>
        <v>17718</v>
      </c>
      <c r="R93" s="692">
        <f t="shared" si="4"/>
        <v>17718</v>
      </c>
      <c r="S93" s="693">
        <f t="shared" si="4"/>
        <v>17718</v>
      </c>
      <c r="T93" s="698">
        <f t="shared" si="3"/>
        <v>53154</v>
      </c>
    </row>
    <row r="94" spans="1:20" x14ac:dyDescent="0.3">
      <c r="A94" s="687" t="s">
        <v>453</v>
      </c>
      <c r="B94" s="688" t="s">
        <v>278</v>
      </c>
      <c r="C94" s="689" t="s">
        <v>270</v>
      </c>
      <c r="D94" s="690"/>
      <c r="E94" s="691">
        <v>9136.41</v>
      </c>
      <c r="F94" s="692">
        <v>9136.41</v>
      </c>
      <c r="G94" s="693">
        <v>9136.41</v>
      </c>
      <c r="H94" s="681"/>
      <c r="I94" s="694">
        <v>1</v>
      </c>
      <c r="J94" s="695">
        <v>2</v>
      </c>
      <c r="K94" s="696">
        <v>2</v>
      </c>
      <c r="L94" s="681"/>
      <c r="M94" s="697" t="s">
        <v>248</v>
      </c>
      <c r="N94" s="681"/>
      <c r="O94" s="697" t="s">
        <v>208</v>
      </c>
      <c r="P94" s="681"/>
      <c r="Q94" s="691">
        <f t="shared" si="4"/>
        <v>9136.41</v>
      </c>
      <c r="R94" s="692">
        <f t="shared" si="4"/>
        <v>18272.82</v>
      </c>
      <c r="S94" s="693">
        <f t="shared" si="4"/>
        <v>18272.82</v>
      </c>
      <c r="T94" s="698">
        <f t="shared" si="3"/>
        <v>45682.05</v>
      </c>
    </row>
    <row r="95" spans="1:20" x14ac:dyDescent="0.3">
      <c r="A95" s="687" t="s">
        <v>453</v>
      </c>
      <c r="B95" s="688" t="s">
        <v>279</v>
      </c>
      <c r="C95" s="689" t="s">
        <v>270</v>
      </c>
      <c r="D95" s="690"/>
      <c r="E95" s="691">
        <v>9413.75</v>
      </c>
      <c r="F95" s="692">
        <v>9413.75</v>
      </c>
      <c r="G95" s="693">
        <v>9413.75</v>
      </c>
      <c r="H95" s="681"/>
      <c r="I95" s="694">
        <v>5</v>
      </c>
      <c r="J95" s="695">
        <v>4</v>
      </c>
      <c r="K95" s="696">
        <v>4</v>
      </c>
      <c r="L95" s="681"/>
      <c r="M95" s="697" t="s">
        <v>248</v>
      </c>
      <c r="N95" s="681"/>
      <c r="O95" s="697" t="s">
        <v>208</v>
      </c>
      <c r="P95" s="681"/>
      <c r="Q95" s="691">
        <f t="shared" si="4"/>
        <v>47068.75</v>
      </c>
      <c r="R95" s="692">
        <f t="shared" si="4"/>
        <v>37655</v>
      </c>
      <c r="S95" s="693">
        <f t="shared" si="4"/>
        <v>37655</v>
      </c>
      <c r="T95" s="698">
        <f t="shared" si="3"/>
        <v>122378.75</v>
      </c>
    </row>
    <row r="96" spans="1:20" x14ac:dyDescent="0.3">
      <c r="A96" s="687" t="s">
        <v>453</v>
      </c>
      <c r="B96" s="688" t="s">
        <v>280</v>
      </c>
      <c r="C96" s="689" t="s">
        <v>270</v>
      </c>
      <c r="D96" s="690"/>
      <c r="E96" s="691">
        <v>9691.23</v>
      </c>
      <c r="F96" s="692">
        <v>9691.23</v>
      </c>
      <c r="G96" s="693">
        <v>9691.23</v>
      </c>
      <c r="H96" s="681"/>
      <c r="I96" s="694">
        <v>4</v>
      </c>
      <c r="J96" s="695">
        <v>3</v>
      </c>
      <c r="K96" s="696">
        <v>3</v>
      </c>
      <c r="L96" s="681"/>
      <c r="M96" s="697" t="s">
        <v>248</v>
      </c>
      <c r="N96" s="681"/>
      <c r="O96" s="697" t="s">
        <v>208</v>
      </c>
      <c r="P96" s="681"/>
      <c r="Q96" s="691">
        <f t="shared" si="4"/>
        <v>38764.92</v>
      </c>
      <c r="R96" s="692">
        <f t="shared" si="4"/>
        <v>29073.69</v>
      </c>
      <c r="S96" s="693">
        <f t="shared" si="4"/>
        <v>29073.69</v>
      </c>
      <c r="T96" s="698">
        <f t="shared" si="3"/>
        <v>96912.3</v>
      </c>
    </row>
    <row r="97" spans="1:20" x14ac:dyDescent="0.3">
      <c r="A97" s="687" t="s">
        <v>453</v>
      </c>
      <c r="B97" s="688" t="s">
        <v>281</v>
      </c>
      <c r="C97" s="689" t="s">
        <v>270</v>
      </c>
      <c r="D97" s="690"/>
      <c r="E97" s="691">
        <v>9968.74</v>
      </c>
      <c r="F97" s="692">
        <v>9968.74</v>
      </c>
      <c r="G97" s="693">
        <v>9968.74</v>
      </c>
      <c r="H97" s="681"/>
      <c r="I97" s="694">
        <v>2</v>
      </c>
      <c r="J97" s="695">
        <v>2</v>
      </c>
      <c r="K97" s="696">
        <v>2</v>
      </c>
      <c r="L97" s="681"/>
      <c r="M97" s="697" t="s">
        <v>248</v>
      </c>
      <c r="N97" s="681"/>
      <c r="O97" s="697" t="s">
        <v>208</v>
      </c>
      <c r="P97" s="681"/>
      <c r="Q97" s="691">
        <f t="shared" si="4"/>
        <v>19937.48</v>
      </c>
      <c r="R97" s="692">
        <f t="shared" si="4"/>
        <v>19937.48</v>
      </c>
      <c r="S97" s="693">
        <f t="shared" si="4"/>
        <v>19937.48</v>
      </c>
      <c r="T97" s="698">
        <f t="shared" si="3"/>
        <v>59812.44</v>
      </c>
    </row>
    <row r="98" spans="1:20" x14ac:dyDescent="0.3">
      <c r="A98" s="687" t="s">
        <v>453</v>
      </c>
      <c r="B98" s="688" t="s">
        <v>371</v>
      </c>
      <c r="C98" s="689" t="s">
        <v>270</v>
      </c>
      <c r="D98" s="690"/>
      <c r="E98" s="691">
        <v>8581.43</v>
      </c>
      <c r="F98" s="692">
        <v>8581.43</v>
      </c>
      <c r="G98" s="693">
        <v>8581.43</v>
      </c>
      <c r="H98" s="681"/>
      <c r="I98" s="694">
        <v>3</v>
      </c>
      <c r="J98" s="695">
        <v>6</v>
      </c>
      <c r="K98" s="696">
        <v>6</v>
      </c>
      <c r="L98" s="681"/>
      <c r="M98" s="697" t="s">
        <v>248</v>
      </c>
      <c r="N98" s="681"/>
      <c r="O98" s="697" t="s">
        <v>208</v>
      </c>
      <c r="P98" s="681"/>
      <c r="Q98" s="691">
        <f t="shared" si="4"/>
        <v>25744.29</v>
      </c>
      <c r="R98" s="692">
        <f t="shared" si="4"/>
        <v>51488.58</v>
      </c>
      <c r="S98" s="693">
        <f t="shared" si="4"/>
        <v>51488.58</v>
      </c>
      <c r="T98" s="698">
        <f t="shared" si="3"/>
        <v>128721.45</v>
      </c>
    </row>
    <row r="99" spans="1:20" x14ac:dyDescent="0.3">
      <c r="A99" s="687" t="s">
        <v>453</v>
      </c>
      <c r="B99" s="688" t="s">
        <v>282</v>
      </c>
      <c r="C99" s="689" t="s">
        <v>270</v>
      </c>
      <c r="D99" s="690"/>
      <c r="E99" s="691">
        <v>8859</v>
      </c>
      <c r="F99" s="692">
        <v>8859</v>
      </c>
      <c r="G99" s="693">
        <v>8859</v>
      </c>
      <c r="H99" s="681"/>
      <c r="I99" s="694">
        <v>3</v>
      </c>
      <c r="J99" s="695">
        <v>3</v>
      </c>
      <c r="K99" s="696">
        <v>4</v>
      </c>
      <c r="L99" s="681"/>
      <c r="M99" s="697" t="s">
        <v>248</v>
      </c>
      <c r="N99" s="681"/>
      <c r="O99" s="697" t="s">
        <v>208</v>
      </c>
      <c r="P99" s="681"/>
      <c r="Q99" s="691">
        <f t="shared" si="4"/>
        <v>26577</v>
      </c>
      <c r="R99" s="692">
        <f t="shared" si="4"/>
        <v>26577</v>
      </c>
      <c r="S99" s="693">
        <f t="shared" si="4"/>
        <v>35436</v>
      </c>
      <c r="T99" s="698">
        <f t="shared" si="3"/>
        <v>88590</v>
      </c>
    </row>
    <row r="100" spans="1:20" x14ac:dyDescent="0.3">
      <c r="A100" s="687" t="s">
        <v>453</v>
      </c>
      <c r="B100" s="688" t="s">
        <v>283</v>
      </c>
      <c r="C100" s="689" t="s">
        <v>270</v>
      </c>
      <c r="D100" s="690"/>
      <c r="E100" s="691">
        <v>8581.43</v>
      </c>
      <c r="F100" s="692">
        <v>8581.43</v>
      </c>
      <c r="G100" s="693">
        <v>8581.43</v>
      </c>
      <c r="H100" s="681"/>
      <c r="I100" s="694">
        <v>22</v>
      </c>
      <c r="J100" s="695">
        <v>20</v>
      </c>
      <c r="K100" s="696">
        <v>19</v>
      </c>
      <c r="L100" s="681"/>
      <c r="M100" s="697" t="s">
        <v>248</v>
      </c>
      <c r="N100" s="681"/>
      <c r="O100" s="697" t="s">
        <v>208</v>
      </c>
      <c r="P100" s="681"/>
      <c r="Q100" s="691">
        <f t="shared" si="4"/>
        <v>188791.46000000002</v>
      </c>
      <c r="R100" s="692">
        <f t="shared" si="4"/>
        <v>171628.6</v>
      </c>
      <c r="S100" s="693">
        <f t="shared" si="4"/>
        <v>163047.17000000001</v>
      </c>
      <c r="T100" s="698">
        <f t="shared" si="3"/>
        <v>523467.2300000001</v>
      </c>
    </row>
    <row r="101" spans="1:20" x14ac:dyDescent="0.3">
      <c r="A101" s="687" t="s">
        <v>453</v>
      </c>
      <c r="B101" s="688" t="s">
        <v>284</v>
      </c>
      <c r="C101" s="689" t="s">
        <v>270</v>
      </c>
      <c r="D101" s="690"/>
      <c r="E101" s="691">
        <v>8859</v>
      </c>
      <c r="F101" s="692">
        <v>8859</v>
      </c>
      <c r="G101" s="693">
        <v>8859</v>
      </c>
      <c r="H101" s="681"/>
      <c r="I101" s="694">
        <v>19</v>
      </c>
      <c r="J101" s="695">
        <v>21</v>
      </c>
      <c r="K101" s="696">
        <v>22</v>
      </c>
      <c r="L101" s="681"/>
      <c r="M101" s="697" t="s">
        <v>248</v>
      </c>
      <c r="N101" s="681"/>
      <c r="O101" s="697" t="s">
        <v>208</v>
      </c>
      <c r="P101" s="681"/>
      <c r="Q101" s="691">
        <f t="shared" si="4"/>
        <v>168321</v>
      </c>
      <c r="R101" s="692">
        <f t="shared" si="4"/>
        <v>186039</v>
      </c>
      <c r="S101" s="693">
        <f t="shared" si="4"/>
        <v>194898</v>
      </c>
      <c r="T101" s="698">
        <f t="shared" si="3"/>
        <v>549258</v>
      </c>
    </row>
    <row r="102" spans="1:20" x14ac:dyDescent="0.3">
      <c r="A102" s="687" t="s">
        <v>453</v>
      </c>
      <c r="B102" s="688" t="s">
        <v>285</v>
      </c>
      <c r="C102" s="689" t="s">
        <v>270</v>
      </c>
      <c r="D102" s="690"/>
      <c r="E102" s="691">
        <v>8859</v>
      </c>
      <c r="F102" s="692">
        <v>8859</v>
      </c>
      <c r="G102" s="693">
        <v>8859</v>
      </c>
      <c r="H102" s="681"/>
      <c r="I102" s="694">
        <v>2</v>
      </c>
      <c r="J102" s="695">
        <v>1</v>
      </c>
      <c r="K102" s="696">
        <v>1</v>
      </c>
      <c r="L102" s="681"/>
      <c r="M102" s="697" t="s">
        <v>248</v>
      </c>
      <c r="N102" s="681"/>
      <c r="O102" s="697" t="s">
        <v>208</v>
      </c>
      <c r="P102" s="681"/>
      <c r="Q102" s="691">
        <f t="shared" si="4"/>
        <v>17718</v>
      </c>
      <c r="R102" s="692">
        <f t="shared" si="4"/>
        <v>8859</v>
      </c>
      <c r="S102" s="693">
        <f t="shared" si="4"/>
        <v>8859</v>
      </c>
      <c r="T102" s="698">
        <f t="shared" si="3"/>
        <v>35436</v>
      </c>
    </row>
    <row r="103" spans="1:20" x14ac:dyDescent="0.3">
      <c r="A103" s="687" t="s">
        <v>453</v>
      </c>
      <c r="B103" s="688" t="s">
        <v>286</v>
      </c>
      <c r="C103" s="689" t="s">
        <v>270</v>
      </c>
      <c r="D103" s="690"/>
      <c r="E103" s="691">
        <v>8581.43</v>
      </c>
      <c r="F103" s="692">
        <v>8581.43</v>
      </c>
      <c r="G103" s="693">
        <v>8581.43</v>
      </c>
      <c r="H103" s="681"/>
      <c r="I103" s="694">
        <v>9</v>
      </c>
      <c r="J103" s="695">
        <v>6</v>
      </c>
      <c r="K103" s="696">
        <v>6</v>
      </c>
      <c r="L103" s="681"/>
      <c r="M103" s="697" t="s">
        <v>248</v>
      </c>
      <c r="N103" s="681"/>
      <c r="O103" s="697" t="s">
        <v>208</v>
      </c>
      <c r="P103" s="681"/>
      <c r="Q103" s="691">
        <f t="shared" si="4"/>
        <v>77232.87</v>
      </c>
      <c r="R103" s="692">
        <f t="shared" si="4"/>
        <v>51488.58</v>
      </c>
      <c r="S103" s="693">
        <f t="shared" si="4"/>
        <v>51488.58</v>
      </c>
      <c r="T103" s="698">
        <f t="shared" si="3"/>
        <v>180210.03</v>
      </c>
    </row>
    <row r="104" spans="1:20" x14ac:dyDescent="0.3">
      <c r="A104" s="687" t="s">
        <v>453</v>
      </c>
      <c r="B104" s="688" t="s">
        <v>287</v>
      </c>
      <c r="C104" s="689" t="s">
        <v>270</v>
      </c>
      <c r="D104" s="690"/>
      <c r="E104" s="691">
        <v>8859</v>
      </c>
      <c r="F104" s="692">
        <v>8859</v>
      </c>
      <c r="G104" s="693">
        <v>8859</v>
      </c>
      <c r="H104" s="681"/>
      <c r="I104" s="694">
        <v>6</v>
      </c>
      <c r="J104" s="695">
        <v>7</v>
      </c>
      <c r="K104" s="696">
        <v>8</v>
      </c>
      <c r="L104" s="681"/>
      <c r="M104" s="697" t="s">
        <v>248</v>
      </c>
      <c r="N104" s="681"/>
      <c r="O104" s="697" t="s">
        <v>208</v>
      </c>
      <c r="P104" s="681"/>
      <c r="Q104" s="691">
        <f t="shared" si="4"/>
        <v>53154</v>
      </c>
      <c r="R104" s="692">
        <f t="shared" si="4"/>
        <v>62013</v>
      </c>
      <c r="S104" s="693">
        <f t="shared" si="4"/>
        <v>70872</v>
      </c>
      <c r="T104" s="698">
        <f t="shared" si="3"/>
        <v>186039</v>
      </c>
    </row>
    <row r="105" spans="1:20" x14ac:dyDescent="0.3">
      <c r="A105" s="687" t="s">
        <v>453</v>
      </c>
      <c r="B105" s="688" t="s">
        <v>435</v>
      </c>
      <c r="C105" s="689" t="s">
        <v>270</v>
      </c>
      <c r="D105" s="690"/>
      <c r="E105" s="691">
        <v>9968.74</v>
      </c>
      <c r="F105" s="692">
        <v>9968.74</v>
      </c>
      <c r="G105" s="693">
        <v>9968.74</v>
      </c>
      <c r="H105" s="681"/>
      <c r="I105" s="694">
        <v>2</v>
      </c>
      <c r="J105" s="695">
        <v>1</v>
      </c>
      <c r="K105" s="696">
        <v>1</v>
      </c>
      <c r="L105" s="681"/>
      <c r="M105" s="697" t="s">
        <v>248</v>
      </c>
      <c r="N105" s="681"/>
      <c r="O105" s="697" t="s">
        <v>208</v>
      </c>
      <c r="P105" s="681"/>
      <c r="Q105" s="691">
        <f t="shared" si="4"/>
        <v>19937.48</v>
      </c>
      <c r="R105" s="692">
        <f t="shared" si="4"/>
        <v>9968.74</v>
      </c>
      <c r="S105" s="693">
        <f t="shared" si="4"/>
        <v>9968.74</v>
      </c>
      <c r="T105" s="698">
        <f t="shared" si="3"/>
        <v>39874.959999999999</v>
      </c>
    </row>
    <row r="106" spans="1:20" x14ac:dyDescent="0.3">
      <c r="A106" s="687" t="s">
        <v>453</v>
      </c>
      <c r="B106" s="688" t="s">
        <v>372</v>
      </c>
      <c r="C106" s="689" t="s">
        <v>270</v>
      </c>
      <c r="D106" s="690"/>
      <c r="E106" s="691">
        <v>10246.200000000001</v>
      </c>
      <c r="F106" s="692">
        <v>10246.200000000001</v>
      </c>
      <c r="G106" s="693">
        <v>10246.200000000001</v>
      </c>
      <c r="H106" s="681"/>
      <c r="I106" s="694">
        <v>1</v>
      </c>
      <c r="J106" s="695">
        <v>2</v>
      </c>
      <c r="K106" s="696">
        <v>1</v>
      </c>
      <c r="L106" s="681"/>
      <c r="M106" s="697" t="s">
        <v>248</v>
      </c>
      <c r="N106" s="681"/>
      <c r="O106" s="697" t="s">
        <v>208</v>
      </c>
      <c r="P106" s="681"/>
      <c r="Q106" s="691">
        <f t="shared" si="4"/>
        <v>10246.200000000001</v>
      </c>
      <c r="R106" s="692">
        <f t="shared" si="4"/>
        <v>20492.400000000001</v>
      </c>
      <c r="S106" s="693">
        <f t="shared" si="4"/>
        <v>10246.200000000001</v>
      </c>
      <c r="T106" s="698">
        <f t="shared" si="3"/>
        <v>40984.800000000003</v>
      </c>
    </row>
    <row r="107" spans="1:20" x14ac:dyDescent="0.3">
      <c r="A107" s="687" t="s">
        <v>453</v>
      </c>
      <c r="B107" s="688" t="s">
        <v>289</v>
      </c>
      <c r="C107" s="689" t="s">
        <v>270</v>
      </c>
      <c r="D107" s="690"/>
      <c r="E107" s="691">
        <v>10246.200000000001</v>
      </c>
      <c r="F107" s="692">
        <v>10246.200000000001</v>
      </c>
      <c r="G107" s="693">
        <v>10246.200000000001</v>
      </c>
      <c r="H107" s="681"/>
      <c r="I107" s="694">
        <v>2</v>
      </c>
      <c r="J107" s="695">
        <v>3</v>
      </c>
      <c r="K107" s="696">
        <v>3</v>
      </c>
      <c r="L107" s="681"/>
      <c r="M107" s="697" t="s">
        <v>248</v>
      </c>
      <c r="N107" s="681"/>
      <c r="O107" s="697" t="s">
        <v>208</v>
      </c>
      <c r="P107" s="681"/>
      <c r="Q107" s="691">
        <f t="shared" si="4"/>
        <v>20492.400000000001</v>
      </c>
      <c r="R107" s="692">
        <f t="shared" si="4"/>
        <v>30738.600000000002</v>
      </c>
      <c r="S107" s="693">
        <f t="shared" si="4"/>
        <v>30738.600000000002</v>
      </c>
      <c r="T107" s="698">
        <f t="shared" si="3"/>
        <v>81969.600000000006</v>
      </c>
    </row>
    <row r="108" spans="1:20" x14ac:dyDescent="0.3">
      <c r="A108" s="687" t="s">
        <v>453</v>
      </c>
      <c r="B108" s="688" t="s">
        <v>373</v>
      </c>
      <c r="C108" s="689" t="s">
        <v>270</v>
      </c>
      <c r="D108" s="690"/>
      <c r="E108" s="691">
        <v>9691.23</v>
      </c>
      <c r="F108" s="692">
        <v>9691.23</v>
      </c>
      <c r="G108" s="693">
        <v>9691.23</v>
      </c>
      <c r="H108" s="681"/>
      <c r="I108" s="694">
        <v>2</v>
      </c>
      <c r="J108" s="695">
        <v>2</v>
      </c>
      <c r="K108" s="696">
        <v>2</v>
      </c>
      <c r="L108" s="681"/>
      <c r="M108" s="697" t="s">
        <v>248</v>
      </c>
      <c r="N108" s="681"/>
      <c r="O108" s="697" t="s">
        <v>208</v>
      </c>
      <c r="P108" s="681"/>
      <c r="Q108" s="691">
        <f t="shared" si="4"/>
        <v>19382.46</v>
      </c>
      <c r="R108" s="692">
        <f t="shared" si="4"/>
        <v>19382.46</v>
      </c>
      <c r="S108" s="693">
        <f t="shared" si="4"/>
        <v>19382.46</v>
      </c>
      <c r="T108" s="698">
        <f t="shared" si="3"/>
        <v>58147.38</v>
      </c>
    </row>
    <row r="109" spans="1:20" x14ac:dyDescent="0.3">
      <c r="A109" s="687" t="s">
        <v>453</v>
      </c>
      <c r="B109" s="688" t="s">
        <v>290</v>
      </c>
      <c r="C109" s="689" t="s">
        <v>270</v>
      </c>
      <c r="D109" s="690"/>
      <c r="E109" s="691">
        <v>0</v>
      </c>
      <c r="F109" s="692">
        <v>9968.74</v>
      </c>
      <c r="G109" s="693">
        <v>9968.74</v>
      </c>
      <c r="H109" s="681"/>
      <c r="I109" s="694">
        <v>0</v>
      </c>
      <c r="J109" s="695">
        <v>1</v>
      </c>
      <c r="K109" s="696">
        <v>1</v>
      </c>
      <c r="L109" s="681"/>
      <c r="M109" s="697" t="s">
        <v>248</v>
      </c>
      <c r="N109" s="681"/>
      <c r="O109" s="697" t="s">
        <v>208</v>
      </c>
      <c r="P109" s="681"/>
      <c r="Q109" s="691">
        <f t="shared" si="4"/>
        <v>0</v>
      </c>
      <c r="R109" s="692">
        <f t="shared" si="4"/>
        <v>9968.74</v>
      </c>
      <c r="S109" s="693">
        <f t="shared" si="4"/>
        <v>9968.74</v>
      </c>
      <c r="T109" s="698">
        <f t="shared" si="3"/>
        <v>19937.48</v>
      </c>
    </row>
    <row r="110" spans="1:20" x14ac:dyDescent="0.3">
      <c r="A110" s="687" t="s">
        <v>453</v>
      </c>
      <c r="B110" s="688" t="s">
        <v>291</v>
      </c>
      <c r="C110" s="689" t="s">
        <v>270</v>
      </c>
      <c r="D110" s="690"/>
      <c r="E110" s="691">
        <v>9691.23</v>
      </c>
      <c r="F110" s="692">
        <v>9691.23</v>
      </c>
      <c r="G110" s="693">
        <v>9691.23</v>
      </c>
      <c r="H110" s="681"/>
      <c r="I110" s="694">
        <v>1</v>
      </c>
      <c r="J110" s="695">
        <v>1</v>
      </c>
      <c r="K110" s="696">
        <v>1</v>
      </c>
      <c r="L110" s="681"/>
      <c r="M110" s="697" t="s">
        <v>248</v>
      </c>
      <c r="N110" s="681"/>
      <c r="O110" s="697" t="s">
        <v>208</v>
      </c>
      <c r="P110" s="681"/>
      <c r="Q110" s="691">
        <f t="shared" si="4"/>
        <v>9691.23</v>
      </c>
      <c r="R110" s="692">
        <f t="shared" si="4"/>
        <v>9691.23</v>
      </c>
      <c r="S110" s="693">
        <f t="shared" si="4"/>
        <v>9691.23</v>
      </c>
      <c r="T110" s="698">
        <f t="shared" si="3"/>
        <v>29073.69</v>
      </c>
    </row>
    <row r="111" spans="1:20" x14ac:dyDescent="0.3">
      <c r="A111" s="687" t="s">
        <v>453</v>
      </c>
      <c r="B111" s="688" t="s">
        <v>374</v>
      </c>
      <c r="C111" s="689" t="s">
        <v>270</v>
      </c>
      <c r="D111" s="690"/>
      <c r="E111" s="691">
        <v>9968.74</v>
      </c>
      <c r="F111" s="692">
        <v>9968.74</v>
      </c>
      <c r="G111" s="693">
        <v>9968.74</v>
      </c>
      <c r="H111" s="681"/>
      <c r="I111" s="694">
        <v>1</v>
      </c>
      <c r="J111" s="695">
        <v>1</v>
      </c>
      <c r="K111" s="696">
        <v>1</v>
      </c>
      <c r="L111" s="681"/>
      <c r="M111" s="697" t="s">
        <v>248</v>
      </c>
      <c r="N111" s="681"/>
      <c r="O111" s="697" t="s">
        <v>208</v>
      </c>
      <c r="P111" s="681"/>
      <c r="Q111" s="691">
        <f t="shared" si="4"/>
        <v>9968.74</v>
      </c>
      <c r="R111" s="692">
        <f t="shared" si="4"/>
        <v>9968.74</v>
      </c>
      <c r="S111" s="693">
        <f t="shared" si="4"/>
        <v>9968.74</v>
      </c>
      <c r="T111" s="698">
        <f t="shared" si="3"/>
        <v>29906.22</v>
      </c>
    </row>
    <row r="112" spans="1:20" x14ac:dyDescent="0.3">
      <c r="A112" s="687" t="s">
        <v>453</v>
      </c>
      <c r="B112" s="688" t="s">
        <v>292</v>
      </c>
      <c r="C112" s="689" t="s">
        <v>270</v>
      </c>
      <c r="D112" s="690"/>
      <c r="E112" s="691">
        <v>9691.23</v>
      </c>
      <c r="F112" s="692">
        <v>9691.23</v>
      </c>
      <c r="G112" s="693">
        <v>9691.23</v>
      </c>
      <c r="H112" s="681"/>
      <c r="I112" s="694">
        <v>28</v>
      </c>
      <c r="J112" s="695">
        <v>23</v>
      </c>
      <c r="K112" s="696">
        <v>23</v>
      </c>
      <c r="L112" s="681"/>
      <c r="M112" s="697" t="s">
        <v>248</v>
      </c>
      <c r="N112" s="681"/>
      <c r="O112" s="697" t="s">
        <v>208</v>
      </c>
      <c r="P112" s="681"/>
      <c r="Q112" s="691">
        <f t="shared" si="4"/>
        <v>271354.44</v>
      </c>
      <c r="R112" s="692">
        <f t="shared" si="4"/>
        <v>222898.28999999998</v>
      </c>
      <c r="S112" s="693">
        <f t="shared" si="4"/>
        <v>222898.28999999998</v>
      </c>
      <c r="T112" s="698">
        <f t="shared" si="3"/>
        <v>717151.02</v>
      </c>
    </row>
    <row r="113" spans="1:20" x14ac:dyDescent="0.3">
      <c r="A113" s="687" t="s">
        <v>453</v>
      </c>
      <c r="B113" s="688" t="s">
        <v>293</v>
      </c>
      <c r="C113" s="689" t="s">
        <v>270</v>
      </c>
      <c r="D113" s="690"/>
      <c r="E113" s="691">
        <v>9968.74</v>
      </c>
      <c r="F113" s="692">
        <v>9968.74</v>
      </c>
      <c r="G113" s="693">
        <v>9968.74</v>
      </c>
      <c r="H113" s="681"/>
      <c r="I113" s="694">
        <v>13</v>
      </c>
      <c r="J113" s="695">
        <v>18</v>
      </c>
      <c r="K113" s="696">
        <v>18</v>
      </c>
      <c r="L113" s="681"/>
      <c r="M113" s="697" t="s">
        <v>248</v>
      </c>
      <c r="N113" s="681"/>
      <c r="O113" s="697" t="s">
        <v>208</v>
      </c>
      <c r="P113" s="681"/>
      <c r="Q113" s="691">
        <f t="shared" si="4"/>
        <v>129593.62</v>
      </c>
      <c r="R113" s="692">
        <f t="shared" si="4"/>
        <v>179437.32</v>
      </c>
      <c r="S113" s="693">
        <f t="shared" si="4"/>
        <v>179437.32</v>
      </c>
      <c r="T113" s="698">
        <f t="shared" si="3"/>
        <v>488468.26</v>
      </c>
    </row>
    <row r="114" spans="1:20" x14ac:dyDescent="0.3">
      <c r="A114" s="687" t="s">
        <v>453</v>
      </c>
      <c r="B114" s="688" t="s">
        <v>375</v>
      </c>
      <c r="C114" s="689" t="s">
        <v>270</v>
      </c>
      <c r="D114" s="690"/>
      <c r="E114" s="691">
        <v>9136.41</v>
      </c>
      <c r="F114" s="692">
        <v>9136.41</v>
      </c>
      <c r="G114" s="693">
        <v>9136.41</v>
      </c>
      <c r="H114" s="681"/>
      <c r="I114" s="694">
        <v>2</v>
      </c>
      <c r="J114" s="695">
        <v>2</v>
      </c>
      <c r="K114" s="696">
        <v>2</v>
      </c>
      <c r="L114" s="681"/>
      <c r="M114" s="697" t="s">
        <v>248</v>
      </c>
      <c r="N114" s="681"/>
      <c r="O114" s="697" t="s">
        <v>208</v>
      </c>
      <c r="P114" s="681"/>
      <c r="Q114" s="691">
        <f t="shared" si="4"/>
        <v>18272.82</v>
      </c>
      <c r="R114" s="692">
        <f t="shared" si="4"/>
        <v>18272.82</v>
      </c>
      <c r="S114" s="693">
        <f t="shared" si="4"/>
        <v>18272.82</v>
      </c>
      <c r="T114" s="698">
        <f t="shared" si="3"/>
        <v>54818.46</v>
      </c>
    </row>
    <row r="115" spans="1:20" x14ac:dyDescent="0.3">
      <c r="A115" s="687" t="s">
        <v>453</v>
      </c>
      <c r="B115" s="688" t="s">
        <v>294</v>
      </c>
      <c r="C115" s="689" t="s">
        <v>270</v>
      </c>
      <c r="D115" s="690"/>
      <c r="E115" s="691">
        <v>9413.75</v>
      </c>
      <c r="F115" s="692">
        <v>9413.75</v>
      </c>
      <c r="G115" s="693">
        <v>9413.75</v>
      </c>
      <c r="H115" s="681"/>
      <c r="I115" s="694">
        <v>2</v>
      </c>
      <c r="J115" s="695">
        <v>2</v>
      </c>
      <c r="K115" s="696">
        <v>2</v>
      </c>
      <c r="L115" s="681"/>
      <c r="M115" s="697" t="s">
        <v>248</v>
      </c>
      <c r="N115" s="681"/>
      <c r="O115" s="697" t="s">
        <v>208</v>
      </c>
      <c r="P115" s="681"/>
      <c r="Q115" s="691">
        <f t="shared" si="4"/>
        <v>18827.5</v>
      </c>
      <c r="R115" s="692">
        <f t="shared" si="4"/>
        <v>18827.5</v>
      </c>
      <c r="S115" s="693">
        <f t="shared" si="4"/>
        <v>18827.5</v>
      </c>
      <c r="T115" s="698">
        <f t="shared" si="3"/>
        <v>56482.5</v>
      </c>
    </row>
    <row r="116" spans="1:20" x14ac:dyDescent="0.3">
      <c r="A116" s="687" t="s">
        <v>453</v>
      </c>
      <c r="B116" s="688" t="s">
        <v>295</v>
      </c>
      <c r="C116" s="689" t="s">
        <v>270</v>
      </c>
      <c r="D116" s="690"/>
      <c r="E116" s="691">
        <v>9136.41</v>
      </c>
      <c r="F116" s="692">
        <v>9136.41</v>
      </c>
      <c r="G116" s="693">
        <v>9136.41</v>
      </c>
      <c r="H116" s="681"/>
      <c r="I116" s="694">
        <v>28</v>
      </c>
      <c r="J116" s="695">
        <v>25</v>
      </c>
      <c r="K116" s="696">
        <v>25</v>
      </c>
      <c r="L116" s="681"/>
      <c r="M116" s="697" t="s">
        <v>248</v>
      </c>
      <c r="N116" s="681"/>
      <c r="O116" s="697" t="s">
        <v>208</v>
      </c>
      <c r="P116" s="681"/>
      <c r="Q116" s="691">
        <f t="shared" si="4"/>
        <v>255819.47999999998</v>
      </c>
      <c r="R116" s="692">
        <f t="shared" si="4"/>
        <v>228410.25</v>
      </c>
      <c r="S116" s="693">
        <f t="shared" si="4"/>
        <v>228410.25</v>
      </c>
      <c r="T116" s="698">
        <f t="shared" si="3"/>
        <v>712639.98</v>
      </c>
    </row>
    <row r="117" spans="1:20" x14ac:dyDescent="0.3">
      <c r="A117" s="687" t="s">
        <v>453</v>
      </c>
      <c r="B117" s="688" t="s">
        <v>296</v>
      </c>
      <c r="C117" s="689" t="s">
        <v>270</v>
      </c>
      <c r="D117" s="690"/>
      <c r="E117" s="691">
        <v>9413.75</v>
      </c>
      <c r="F117" s="692">
        <v>9413.75</v>
      </c>
      <c r="G117" s="693">
        <v>9413.75</v>
      </c>
      <c r="H117" s="681"/>
      <c r="I117" s="694">
        <v>30</v>
      </c>
      <c r="J117" s="695">
        <v>34</v>
      </c>
      <c r="K117" s="696">
        <v>34</v>
      </c>
      <c r="L117" s="681"/>
      <c r="M117" s="697" t="s">
        <v>248</v>
      </c>
      <c r="N117" s="681"/>
      <c r="O117" s="697" t="s">
        <v>208</v>
      </c>
      <c r="P117" s="681"/>
      <c r="Q117" s="691">
        <f t="shared" si="4"/>
        <v>282412.5</v>
      </c>
      <c r="R117" s="692">
        <f t="shared" si="4"/>
        <v>320067.5</v>
      </c>
      <c r="S117" s="693">
        <f t="shared" si="4"/>
        <v>320067.5</v>
      </c>
      <c r="T117" s="698">
        <f t="shared" si="3"/>
        <v>922547.5</v>
      </c>
    </row>
    <row r="118" spans="1:20" x14ac:dyDescent="0.3">
      <c r="A118" s="687" t="s">
        <v>453</v>
      </c>
      <c r="B118" s="688" t="s">
        <v>376</v>
      </c>
      <c r="C118" s="689" t="s">
        <v>270</v>
      </c>
      <c r="D118" s="690"/>
      <c r="E118" s="691">
        <v>10246.200000000001</v>
      </c>
      <c r="F118" s="692">
        <v>10246.200000000001</v>
      </c>
      <c r="G118" s="693">
        <v>10246.200000000001</v>
      </c>
      <c r="H118" s="681"/>
      <c r="I118" s="694">
        <v>2</v>
      </c>
      <c r="J118" s="695">
        <v>2</v>
      </c>
      <c r="K118" s="696">
        <v>2</v>
      </c>
      <c r="L118" s="681"/>
      <c r="M118" s="697" t="s">
        <v>248</v>
      </c>
      <c r="N118" s="681"/>
      <c r="O118" s="697" t="s">
        <v>208</v>
      </c>
      <c r="P118" s="681"/>
      <c r="Q118" s="691">
        <f t="shared" si="4"/>
        <v>20492.400000000001</v>
      </c>
      <c r="R118" s="692">
        <f t="shared" si="4"/>
        <v>20492.400000000001</v>
      </c>
      <c r="S118" s="693">
        <f t="shared" si="4"/>
        <v>20492.400000000001</v>
      </c>
      <c r="T118" s="698">
        <f t="shared" si="3"/>
        <v>61477.200000000004</v>
      </c>
    </row>
    <row r="119" spans="1:20" x14ac:dyDescent="0.3">
      <c r="A119" s="687" t="s">
        <v>453</v>
      </c>
      <c r="B119" s="688" t="s">
        <v>436</v>
      </c>
      <c r="C119" s="689" t="s">
        <v>270</v>
      </c>
      <c r="D119" s="690"/>
      <c r="E119" s="691">
        <v>10246.200000000001</v>
      </c>
      <c r="F119" s="692">
        <v>10246.200000000001</v>
      </c>
      <c r="G119" s="693">
        <v>10246.200000000001</v>
      </c>
      <c r="H119" s="681"/>
      <c r="I119" s="694">
        <v>2</v>
      </c>
      <c r="J119" s="695">
        <v>2</v>
      </c>
      <c r="K119" s="696">
        <v>2</v>
      </c>
      <c r="L119" s="681"/>
      <c r="M119" s="697" t="s">
        <v>248</v>
      </c>
      <c r="N119" s="681"/>
      <c r="O119" s="697" t="s">
        <v>208</v>
      </c>
      <c r="P119" s="681"/>
      <c r="Q119" s="691">
        <f t="shared" si="4"/>
        <v>20492.400000000001</v>
      </c>
      <c r="R119" s="692">
        <f t="shared" si="4"/>
        <v>20492.400000000001</v>
      </c>
      <c r="S119" s="693">
        <f t="shared" si="4"/>
        <v>20492.400000000001</v>
      </c>
      <c r="T119" s="698">
        <f t="shared" si="3"/>
        <v>61477.200000000004</v>
      </c>
    </row>
    <row r="120" spans="1:20" x14ac:dyDescent="0.3">
      <c r="A120" s="687" t="s">
        <v>453</v>
      </c>
      <c r="B120" s="688" t="s">
        <v>297</v>
      </c>
      <c r="C120" s="689" t="s">
        <v>270</v>
      </c>
      <c r="D120" s="690"/>
      <c r="E120" s="691">
        <v>10246.200000000001</v>
      </c>
      <c r="F120" s="692">
        <v>10246.200000000001</v>
      </c>
      <c r="G120" s="693">
        <v>10246.200000000001</v>
      </c>
      <c r="H120" s="681"/>
      <c r="I120" s="694">
        <v>30</v>
      </c>
      <c r="J120" s="695">
        <v>31</v>
      </c>
      <c r="K120" s="696">
        <v>30</v>
      </c>
      <c r="L120" s="681"/>
      <c r="M120" s="697" t="s">
        <v>248</v>
      </c>
      <c r="N120" s="681"/>
      <c r="O120" s="697" t="s">
        <v>208</v>
      </c>
      <c r="P120" s="681"/>
      <c r="Q120" s="691">
        <f t="shared" si="4"/>
        <v>307386</v>
      </c>
      <c r="R120" s="692">
        <f t="shared" si="4"/>
        <v>317632.2</v>
      </c>
      <c r="S120" s="693">
        <f t="shared" si="4"/>
        <v>307386</v>
      </c>
      <c r="T120" s="698">
        <f t="shared" si="3"/>
        <v>932404.2</v>
      </c>
    </row>
    <row r="121" spans="1:20" x14ac:dyDescent="0.3">
      <c r="A121" s="687" t="s">
        <v>453</v>
      </c>
      <c r="B121" s="688" t="s">
        <v>684</v>
      </c>
      <c r="C121" s="689" t="s">
        <v>270</v>
      </c>
      <c r="D121" s="690"/>
      <c r="E121" s="691">
        <v>0</v>
      </c>
      <c r="F121" s="692">
        <v>9136.41</v>
      </c>
      <c r="G121" s="693">
        <v>0</v>
      </c>
      <c r="H121" s="681"/>
      <c r="I121" s="694">
        <v>0</v>
      </c>
      <c r="J121" s="695">
        <v>1</v>
      </c>
      <c r="K121" s="696">
        <v>0</v>
      </c>
      <c r="L121" s="681"/>
      <c r="M121" s="697" t="s">
        <v>248</v>
      </c>
      <c r="N121" s="681"/>
      <c r="O121" s="697" t="s">
        <v>208</v>
      </c>
      <c r="P121" s="681"/>
      <c r="Q121" s="691">
        <f t="shared" si="4"/>
        <v>0</v>
      </c>
      <c r="R121" s="692">
        <f t="shared" si="4"/>
        <v>9136.41</v>
      </c>
      <c r="S121" s="693">
        <f t="shared" si="4"/>
        <v>0</v>
      </c>
      <c r="T121" s="698">
        <f t="shared" si="3"/>
        <v>9136.41</v>
      </c>
    </row>
    <row r="122" spans="1:20" x14ac:dyDescent="0.3">
      <c r="A122" s="687" t="s">
        <v>453</v>
      </c>
      <c r="B122" s="688" t="s">
        <v>377</v>
      </c>
      <c r="C122" s="689" t="s">
        <v>270</v>
      </c>
      <c r="D122" s="690"/>
      <c r="E122" s="691">
        <v>0</v>
      </c>
      <c r="F122" s="692">
        <v>0</v>
      </c>
      <c r="G122" s="693">
        <v>9413.75</v>
      </c>
      <c r="H122" s="681"/>
      <c r="I122" s="694">
        <v>0</v>
      </c>
      <c r="J122" s="695">
        <v>0</v>
      </c>
      <c r="K122" s="696">
        <v>1</v>
      </c>
      <c r="L122" s="681"/>
      <c r="M122" s="697" t="s">
        <v>248</v>
      </c>
      <c r="N122" s="681"/>
      <c r="O122" s="697" t="s">
        <v>208</v>
      </c>
      <c r="P122" s="681"/>
      <c r="Q122" s="691">
        <f t="shared" si="4"/>
        <v>0</v>
      </c>
      <c r="R122" s="692">
        <f t="shared" si="4"/>
        <v>0</v>
      </c>
      <c r="S122" s="693">
        <f t="shared" si="4"/>
        <v>9413.75</v>
      </c>
      <c r="T122" s="698">
        <f t="shared" si="3"/>
        <v>9413.75</v>
      </c>
    </row>
    <row r="123" spans="1:20" x14ac:dyDescent="0.3">
      <c r="A123" s="687" t="s">
        <v>453</v>
      </c>
      <c r="B123" s="688" t="s">
        <v>298</v>
      </c>
      <c r="C123" s="689" t="s">
        <v>270</v>
      </c>
      <c r="D123" s="690"/>
      <c r="E123" s="691">
        <v>10246.200000000001</v>
      </c>
      <c r="F123" s="692">
        <v>10246.200000000001</v>
      </c>
      <c r="G123" s="693">
        <v>10246.200000000001</v>
      </c>
      <c r="H123" s="681"/>
      <c r="I123" s="694">
        <v>1</v>
      </c>
      <c r="J123" s="695">
        <v>1</v>
      </c>
      <c r="K123" s="696">
        <v>1</v>
      </c>
      <c r="L123" s="681"/>
      <c r="M123" s="697" t="s">
        <v>248</v>
      </c>
      <c r="N123" s="681"/>
      <c r="O123" s="697" t="s">
        <v>208</v>
      </c>
      <c r="P123" s="681"/>
      <c r="Q123" s="691">
        <f t="shared" si="4"/>
        <v>10246.200000000001</v>
      </c>
      <c r="R123" s="692">
        <f t="shared" si="4"/>
        <v>10246.200000000001</v>
      </c>
      <c r="S123" s="693">
        <f t="shared" si="4"/>
        <v>10246.200000000001</v>
      </c>
      <c r="T123" s="698">
        <f t="shared" si="3"/>
        <v>30738.600000000002</v>
      </c>
    </row>
    <row r="124" spans="1:20" x14ac:dyDescent="0.3">
      <c r="A124" s="687" t="s">
        <v>453</v>
      </c>
      <c r="B124" s="688" t="s">
        <v>299</v>
      </c>
      <c r="C124" s="689" t="s">
        <v>270</v>
      </c>
      <c r="D124" s="690"/>
      <c r="E124" s="691">
        <v>10523.53</v>
      </c>
      <c r="F124" s="692">
        <v>10523.53</v>
      </c>
      <c r="G124" s="693">
        <v>10523.53</v>
      </c>
      <c r="H124" s="681"/>
      <c r="I124" s="694">
        <v>16</v>
      </c>
      <c r="J124" s="695">
        <v>16</v>
      </c>
      <c r="K124" s="696">
        <v>17</v>
      </c>
      <c r="L124" s="681"/>
      <c r="M124" s="697" t="s">
        <v>248</v>
      </c>
      <c r="N124" s="681"/>
      <c r="O124" s="697" t="s">
        <v>208</v>
      </c>
      <c r="P124" s="681"/>
      <c r="Q124" s="691">
        <f t="shared" si="4"/>
        <v>168376.48</v>
      </c>
      <c r="R124" s="692">
        <f t="shared" si="4"/>
        <v>168376.48</v>
      </c>
      <c r="S124" s="693">
        <f t="shared" si="4"/>
        <v>178900.01</v>
      </c>
      <c r="T124" s="698">
        <f t="shared" si="3"/>
        <v>515652.97000000003</v>
      </c>
    </row>
    <row r="125" spans="1:20" x14ac:dyDescent="0.3">
      <c r="A125" s="687" t="s">
        <v>453</v>
      </c>
      <c r="B125" s="688" t="s">
        <v>300</v>
      </c>
      <c r="C125" s="689" t="s">
        <v>270</v>
      </c>
      <c r="D125" s="690"/>
      <c r="E125" s="691">
        <v>10801.07</v>
      </c>
      <c r="F125" s="692">
        <v>10801.07</v>
      </c>
      <c r="G125" s="693">
        <v>10801.07</v>
      </c>
      <c r="H125" s="681"/>
      <c r="I125" s="694">
        <v>20</v>
      </c>
      <c r="J125" s="695">
        <v>19</v>
      </c>
      <c r="K125" s="696">
        <v>19</v>
      </c>
      <c r="L125" s="681"/>
      <c r="M125" s="697" t="s">
        <v>248</v>
      </c>
      <c r="N125" s="681"/>
      <c r="O125" s="697" t="s">
        <v>208</v>
      </c>
      <c r="P125" s="681"/>
      <c r="Q125" s="691">
        <f t="shared" si="4"/>
        <v>216021.4</v>
      </c>
      <c r="R125" s="692">
        <f t="shared" si="4"/>
        <v>205220.33</v>
      </c>
      <c r="S125" s="693">
        <f t="shared" si="4"/>
        <v>205220.33</v>
      </c>
      <c r="T125" s="698">
        <f t="shared" si="3"/>
        <v>626462.05999999994</v>
      </c>
    </row>
    <row r="126" spans="1:20" x14ac:dyDescent="0.3">
      <c r="A126" s="687" t="s">
        <v>453</v>
      </c>
      <c r="B126" s="688" t="s">
        <v>378</v>
      </c>
      <c r="C126" s="689" t="s">
        <v>270</v>
      </c>
      <c r="D126" s="690"/>
      <c r="E126" s="691">
        <v>9691.23</v>
      </c>
      <c r="F126" s="692">
        <v>9691.23</v>
      </c>
      <c r="G126" s="693">
        <v>9691.23</v>
      </c>
      <c r="H126" s="681"/>
      <c r="I126" s="694">
        <v>1</v>
      </c>
      <c r="J126" s="695">
        <v>1</v>
      </c>
      <c r="K126" s="696">
        <v>1</v>
      </c>
      <c r="L126" s="681"/>
      <c r="M126" s="697" t="s">
        <v>248</v>
      </c>
      <c r="N126" s="681"/>
      <c r="O126" s="697" t="s">
        <v>208</v>
      </c>
      <c r="P126" s="681"/>
      <c r="Q126" s="691">
        <f t="shared" si="4"/>
        <v>9691.23</v>
      </c>
      <c r="R126" s="692">
        <f t="shared" si="4"/>
        <v>9691.23</v>
      </c>
      <c r="S126" s="693">
        <f t="shared" si="4"/>
        <v>9691.23</v>
      </c>
      <c r="T126" s="698">
        <f t="shared" si="3"/>
        <v>29073.69</v>
      </c>
    </row>
    <row r="127" spans="1:20" x14ac:dyDescent="0.3">
      <c r="A127" s="687" t="s">
        <v>453</v>
      </c>
      <c r="B127" s="688" t="s">
        <v>301</v>
      </c>
      <c r="C127" s="689" t="s">
        <v>270</v>
      </c>
      <c r="D127" s="690"/>
      <c r="E127" s="691">
        <v>10246.200000000001</v>
      </c>
      <c r="F127" s="692">
        <v>10246.200000000001</v>
      </c>
      <c r="G127" s="693">
        <v>10246.200000000001</v>
      </c>
      <c r="H127" s="681"/>
      <c r="I127" s="694">
        <v>1</v>
      </c>
      <c r="J127" s="695">
        <v>1</v>
      </c>
      <c r="K127" s="696">
        <v>1</v>
      </c>
      <c r="L127" s="681"/>
      <c r="M127" s="697" t="s">
        <v>248</v>
      </c>
      <c r="N127" s="681"/>
      <c r="O127" s="697" t="s">
        <v>208</v>
      </c>
      <c r="P127" s="681"/>
      <c r="Q127" s="691">
        <f t="shared" si="4"/>
        <v>10246.200000000001</v>
      </c>
      <c r="R127" s="692">
        <f t="shared" si="4"/>
        <v>10246.200000000001</v>
      </c>
      <c r="S127" s="693">
        <f t="shared" si="4"/>
        <v>10246.200000000001</v>
      </c>
      <c r="T127" s="698">
        <f t="shared" si="3"/>
        <v>30738.600000000002</v>
      </c>
    </row>
    <row r="128" spans="1:20" x14ac:dyDescent="0.3">
      <c r="A128" s="687" t="s">
        <v>453</v>
      </c>
      <c r="B128" s="688" t="s">
        <v>302</v>
      </c>
      <c r="C128" s="689" t="s">
        <v>303</v>
      </c>
      <c r="D128" s="690"/>
      <c r="E128" s="691">
        <v>7194.22</v>
      </c>
      <c r="F128" s="692">
        <v>7194.22</v>
      </c>
      <c r="G128" s="693">
        <v>7194.22</v>
      </c>
      <c r="H128" s="681"/>
      <c r="I128" s="694">
        <v>10</v>
      </c>
      <c r="J128" s="695">
        <v>6</v>
      </c>
      <c r="K128" s="696">
        <v>5</v>
      </c>
      <c r="L128" s="681"/>
      <c r="M128" s="697" t="s">
        <v>248</v>
      </c>
      <c r="N128" s="681"/>
      <c r="O128" s="697" t="s">
        <v>208</v>
      </c>
      <c r="P128" s="681"/>
      <c r="Q128" s="691">
        <f t="shared" si="4"/>
        <v>71942.2</v>
      </c>
      <c r="R128" s="692">
        <f t="shared" si="4"/>
        <v>43165.32</v>
      </c>
      <c r="S128" s="693">
        <f t="shared" si="4"/>
        <v>35971.1</v>
      </c>
      <c r="T128" s="698">
        <f t="shared" si="3"/>
        <v>151078.62</v>
      </c>
    </row>
    <row r="129" spans="1:20" x14ac:dyDescent="0.3">
      <c r="A129" s="687" t="s">
        <v>453</v>
      </c>
      <c r="B129" s="688" t="s">
        <v>304</v>
      </c>
      <c r="C129" s="689" t="s">
        <v>303</v>
      </c>
      <c r="D129" s="690"/>
      <c r="E129" s="691">
        <v>7194.22</v>
      </c>
      <c r="F129" s="692">
        <v>7194.22</v>
      </c>
      <c r="G129" s="693">
        <v>7194.22</v>
      </c>
      <c r="H129" s="681"/>
      <c r="I129" s="694">
        <v>4</v>
      </c>
      <c r="J129" s="695">
        <v>3</v>
      </c>
      <c r="K129" s="696">
        <v>2</v>
      </c>
      <c r="L129" s="681"/>
      <c r="M129" s="697" t="s">
        <v>248</v>
      </c>
      <c r="N129" s="681"/>
      <c r="O129" s="697" t="s">
        <v>208</v>
      </c>
      <c r="P129" s="681"/>
      <c r="Q129" s="691">
        <f t="shared" si="4"/>
        <v>28776.880000000001</v>
      </c>
      <c r="R129" s="692">
        <f t="shared" si="4"/>
        <v>21582.66</v>
      </c>
      <c r="S129" s="693">
        <f t="shared" si="4"/>
        <v>14388.44</v>
      </c>
      <c r="T129" s="698">
        <f t="shared" si="3"/>
        <v>64747.98</v>
      </c>
    </row>
    <row r="130" spans="1:20" x14ac:dyDescent="0.3">
      <c r="A130" s="687" t="s">
        <v>453</v>
      </c>
      <c r="B130" s="688" t="s">
        <v>305</v>
      </c>
      <c r="C130" s="689" t="s">
        <v>303</v>
      </c>
      <c r="D130" s="690"/>
      <c r="E130" s="691">
        <v>7194.22</v>
      </c>
      <c r="F130" s="692">
        <v>7194.22</v>
      </c>
      <c r="G130" s="693">
        <v>0</v>
      </c>
      <c r="H130" s="681"/>
      <c r="I130" s="694">
        <v>1</v>
      </c>
      <c r="J130" s="695">
        <v>1</v>
      </c>
      <c r="K130" s="696">
        <v>0</v>
      </c>
      <c r="L130" s="681"/>
      <c r="M130" s="697" t="s">
        <v>248</v>
      </c>
      <c r="N130" s="681"/>
      <c r="O130" s="697" t="s">
        <v>208</v>
      </c>
      <c r="P130" s="681"/>
      <c r="Q130" s="691">
        <f t="shared" si="4"/>
        <v>7194.22</v>
      </c>
      <c r="R130" s="692">
        <f t="shared" si="4"/>
        <v>7194.22</v>
      </c>
      <c r="S130" s="693">
        <f t="shared" si="4"/>
        <v>0</v>
      </c>
      <c r="T130" s="698">
        <f t="shared" si="3"/>
        <v>14388.44</v>
      </c>
    </row>
    <row r="131" spans="1:20" x14ac:dyDescent="0.3">
      <c r="A131" s="687" t="s">
        <v>453</v>
      </c>
      <c r="B131" s="688" t="s">
        <v>306</v>
      </c>
      <c r="C131" s="689" t="s">
        <v>303</v>
      </c>
      <c r="D131" s="690"/>
      <c r="E131" s="691">
        <v>7471.53</v>
      </c>
      <c r="F131" s="692">
        <v>7471.53</v>
      </c>
      <c r="G131" s="693">
        <v>7471.53</v>
      </c>
      <c r="H131" s="681"/>
      <c r="I131" s="694">
        <v>23</v>
      </c>
      <c r="J131" s="695">
        <v>27</v>
      </c>
      <c r="K131" s="696">
        <v>27</v>
      </c>
      <c r="L131" s="681"/>
      <c r="M131" s="697" t="s">
        <v>248</v>
      </c>
      <c r="N131" s="681"/>
      <c r="O131" s="697" t="s">
        <v>208</v>
      </c>
      <c r="P131" s="681"/>
      <c r="Q131" s="691">
        <f t="shared" si="4"/>
        <v>171845.19</v>
      </c>
      <c r="R131" s="692">
        <f t="shared" si="4"/>
        <v>201731.31</v>
      </c>
      <c r="S131" s="693">
        <f t="shared" si="4"/>
        <v>201731.31</v>
      </c>
      <c r="T131" s="698">
        <f t="shared" si="3"/>
        <v>575307.81000000006</v>
      </c>
    </row>
    <row r="132" spans="1:20" x14ac:dyDescent="0.3">
      <c r="A132" s="687" t="s">
        <v>453</v>
      </c>
      <c r="B132" s="688" t="s">
        <v>307</v>
      </c>
      <c r="C132" s="689" t="s">
        <v>303</v>
      </c>
      <c r="D132" s="690"/>
      <c r="E132" s="691">
        <v>7749.21</v>
      </c>
      <c r="F132" s="692">
        <v>7749.21</v>
      </c>
      <c r="G132" s="693">
        <v>7749.21</v>
      </c>
      <c r="H132" s="681"/>
      <c r="I132" s="694">
        <v>48</v>
      </c>
      <c r="J132" s="695">
        <v>44</v>
      </c>
      <c r="K132" s="696">
        <v>46</v>
      </c>
      <c r="L132" s="681"/>
      <c r="M132" s="697" t="s">
        <v>248</v>
      </c>
      <c r="N132" s="681"/>
      <c r="O132" s="697" t="s">
        <v>208</v>
      </c>
      <c r="P132" s="681"/>
      <c r="Q132" s="691">
        <f t="shared" si="4"/>
        <v>371962.08</v>
      </c>
      <c r="R132" s="692">
        <f t="shared" si="4"/>
        <v>340965.24</v>
      </c>
      <c r="S132" s="693">
        <f t="shared" si="4"/>
        <v>356463.66</v>
      </c>
      <c r="T132" s="698">
        <f t="shared" si="3"/>
        <v>1069390.98</v>
      </c>
    </row>
    <row r="133" spans="1:20" x14ac:dyDescent="0.3">
      <c r="A133" s="687" t="s">
        <v>453</v>
      </c>
      <c r="B133" s="688" t="s">
        <v>644</v>
      </c>
      <c r="C133" s="689" t="s">
        <v>303</v>
      </c>
      <c r="D133" s="690"/>
      <c r="E133" s="691">
        <v>10801.07</v>
      </c>
      <c r="F133" s="692">
        <v>10801.07</v>
      </c>
      <c r="G133" s="693">
        <v>10801.07</v>
      </c>
      <c r="H133" s="681"/>
      <c r="I133" s="694">
        <v>1</v>
      </c>
      <c r="J133" s="695">
        <v>1</v>
      </c>
      <c r="K133" s="696">
        <v>1</v>
      </c>
      <c r="L133" s="681"/>
      <c r="M133" s="697" t="s">
        <v>248</v>
      </c>
      <c r="N133" s="681"/>
      <c r="O133" s="697" t="s">
        <v>208</v>
      </c>
      <c r="P133" s="681"/>
      <c r="Q133" s="691">
        <f t="shared" si="4"/>
        <v>10801.07</v>
      </c>
      <c r="R133" s="692">
        <f t="shared" si="4"/>
        <v>10801.07</v>
      </c>
      <c r="S133" s="693">
        <f t="shared" si="4"/>
        <v>10801.07</v>
      </c>
      <c r="T133" s="698">
        <f t="shared" si="3"/>
        <v>32403.21</v>
      </c>
    </row>
    <row r="134" spans="1:20" x14ac:dyDescent="0.3">
      <c r="A134" s="687" t="s">
        <v>453</v>
      </c>
      <c r="B134" s="688" t="s">
        <v>645</v>
      </c>
      <c r="C134" s="689" t="s">
        <v>303</v>
      </c>
      <c r="D134" s="690"/>
      <c r="E134" s="691">
        <v>7471.53</v>
      </c>
      <c r="F134" s="692">
        <v>7471.53</v>
      </c>
      <c r="G134" s="693">
        <v>7471.53</v>
      </c>
      <c r="H134" s="681"/>
      <c r="I134" s="694">
        <v>1</v>
      </c>
      <c r="J134" s="695">
        <v>1</v>
      </c>
      <c r="K134" s="696">
        <v>1</v>
      </c>
      <c r="L134" s="681"/>
      <c r="M134" s="697" t="s">
        <v>248</v>
      </c>
      <c r="N134" s="681"/>
      <c r="O134" s="697" t="s">
        <v>208</v>
      </c>
      <c r="P134" s="681"/>
      <c r="Q134" s="691">
        <f t="shared" si="4"/>
        <v>7471.53</v>
      </c>
      <c r="R134" s="692">
        <f t="shared" si="4"/>
        <v>7471.53</v>
      </c>
      <c r="S134" s="693">
        <f t="shared" si="4"/>
        <v>7471.53</v>
      </c>
      <c r="T134" s="698">
        <f t="shared" si="3"/>
        <v>22414.59</v>
      </c>
    </row>
    <row r="135" spans="1:20" x14ac:dyDescent="0.3">
      <c r="A135" s="687" t="s">
        <v>453</v>
      </c>
      <c r="B135" s="688" t="s">
        <v>308</v>
      </c>
      <c r="C135" s="689" t="s">
        <v>303</v>
      </c>
      <c r="D135" s="690"/>
      <c r="E135" s="691">
        <v>7749.21</v>
      </c>
      <c r="F135" s="692">
        <v>7749.21</v>
      </c>
      <c r="G135" s="693">
        <v>7749.21</v>
      </c>
      <c r="H135" s="681"/>
      <c r="I135" s="694">
        <v>1</v>
      </c>
      <c r="J135" s="695">
        <v>1</v>
      </c>
      <c r="K135" s="696">
        <v>1</v>
      </c>
      <c r="L135" s="681"/>
      <c r="M135" s="697" t="s">
        <v>248</v>
      </c>
      <c r="N135" s="681"/>
      <c r="O135" s="697" t="s">
        <v>208</v>
      </c>
      <c r="P135" s="681"/>
      <c r="Q135" s="691">
        <f t="shared" si="4"/>
        <v>7749.21</v>
      </c>
      <c r="R135" s="692">
        <f t="shared" si="4"/>
        <v>7749.21</v>
      </c>
      <c r="S135" s="693">
        <f t="shared" si="4"/>
        <v>7749.21</v>
      </c>
      <c r="T135" s="698">
        <f t="shared" si="3"/>
        <v>23247.63</v>
      </c>
    </row>
    <row r="136" spans="1:20" x14ac:dyDescent="0.3">
      <c r="A136" s="687" t="s">
        <v>453</v>
      </c>
      <c r="B136" s="688" t="s">
        <v>381</v>
      </c>
      <c r="C136" s="689" t="s">
        <v>303</v>
      </c>
      <c r="D136" s="690"/>
      <c r="E136" s="691">
        <v>7471.53</v>
      </c>
      <c r="F136" s="692">
        <v>7471.53</v>
      </c>
      <c r="G136" s="693">
        <v>7471.53</v>
      </c>
      <c r="H136" s="681"/>
      <c r="I136" s="694">
        <v>1</v>
      </c>
      <c r="J136" s="695">
        <v>1</v>
      </c>
      <c r="K136" s="696">
        <v>1</v>
      </c>
      <c r="L136" s="681"/>
      <c r="M136" s="697" t="s">
        <v>248</v>
      </c>
      <c r="N136" s="681"/>
      <c r="O136" s="697" t="s">
        <v>208</v>
      </c>
      <c r="P136" s="681"/>
      <c r="Q136" s="691">
        <f t="shared" si="4"/>
        <v>7471.53</v>
      </c>
      <c r="R136" s="692">
        <f t="shared" si="4"/>
        <v>7471.53</v>
      </c>
      <c r="S136" s="693">
        <f t="shared" si="4"/>
        <v>7471.53</v>
      </c>
      <c r="T136" s="698">
        <f t="shared" si="3"/>
        <v>22414.59</v>
      </c>
    </row>
    <row r="137" spans="1:20" x14ac:dyDescent="0.3">
      <c r="A137" s="687" t="s">
        <v>453</v>
      </c>
      <c r="B137" s="688" t="s">
        <v>383</v>
      </c>
      <c r="C137" s="689" t="s">
        <v>303</v>
      </c>
      <c r="D137" s="690"/>
      <c r="E137" s="691">
        <v>8026.52</v>
      </c>
      <c r="F137" s="692">
        <v>8026.52</v>
      </c>
      <c r="G137" s="693">
        <v>8026.52</v>
      </c>
      <c r="H137" s="681"/>
      <c r="I137" s="694">
        <v>2</v>
      </c>
      <c r="J137" s="695">
        <v>2</v>
      </c>
      <c r="K137" s="696">
        <v>2</v>
      </c>
      <c r="L137" s="681"/>
      <c r="M137" s="697" t="s">
        <v>248</v>
      </c>
      <c r="N137" s="681"/>
      <c r="O137" s="697" t="s">
        <v>208</v>
      </c>
      <c r="P137" s="681"/>
      <c r="Q137" s="691">
        <f t="shared" si="4"/>
        <v>16053.04</v>
      </c>
      <c r="R137" s="692">
        <f t="shared" si="4"/>
        <v>16053.04</v>
      </c>
      <c r="S137" s="693">
        <f t="shared" si="4"/>
        <v>16053.04</v>
      </c>
      <c r="T137" s="698">
        <f t="shared" si="3"/>
        <v>48159.12</v>
      </c>
    </row>
    <row r="138" spans="1:20" x14ac:dyDescent="0.3">
      <c r="A138" s="687" t="s">
        <v>453</v>
      </c>
      <c r="B138" s="688" t="s">
        <v>384</v>
      </c>
      <c r="C138" s="689" t="s">
        <v>303</v>
      </c>
      <c r="D138" s="690"/>
      <c r="E138" s="691">
        <v>8581.43</v>
      </c>
      <c r="F138" s="692">
        <v>8581.43</v>
      </c>
      <c r="G138" s="693">
        <v>8581.43</v>
      </c>
      <c r="H138" s="681"/>
      <c r="I138" s="694">
        <v>2</v>
      </c>
      <c r="J138" s="695">
        <v>2</v>
      </c>
      <c r="K138" s="696">
        <v>2</v>
      </c>
      <c r="L138" s="681"/>
      <c r="M138" s="697" t="s">
        <v>248</v>
      </c>
      <c r="N138" s="681"/>
      <c r="O138" s="697" t="s">
        <v>208</v>
      </c>
      <c r="P138" s="681"/>
      <c r="Q138" s="691">
        <f t="shared" si="4"/>
        <v>17162.86</v>
      </c>
      <c r="R138" s="692">
        <f t="shared" si="4"/>
        <v>17162.86</v>
      </c>
      <c r="S138" s="693">
        <f t="shared" si="4"/>
        <v>17162.86</v>
      </c>
      <c r="T138" s="698">
        <f t="shared" si="3"/>
        <v>51488.58</v>
      </c>
    </row>
    <row r="139" spans="1:20" x14ac:dyDescent="0.3">
      <c r="A139" s="687" t="s">
        <v>453</v>
      </c>
      <c r="B139" s="688" t="s">
        <v>438</v>
      </c>
      <c r="C139" s="689" t="s">
        <v>303</v>
      </c>
      <c r="D139" s="690"/>
      <c r="E139" s="691">
        <v>8859</v>
      </c>
      <c r="F139" s="692">
        <v>8859</v>
      </c>
      <c r="G139" s="693">
        <v>8859</v>
      </c>
      <c r="H139" s="681"/>
      <c r="I139" s="694">
        <v>1</v>
      </c>
      <c r="J139" s="695">
        <v>1</v>
      </c>
      <c r="K139" s="696">
        <v>1</v>
      </c>
      <c r="L139" s="681"/>
      <c r="M139" s="697" t="s">
        <v>248</v>
      </c>
      <c r="N139" s="681"/>
      <c r="O139" s="697" t="s">
        <v>208</v>
      </c>
      <c r="P139" s="681"/>
      <c r="Q139" s="691">
        <f t="shared" si="4"/>
        <v>8859</v>
      </c>
      <c r="R139" s="692">
        <f t="shared" si="4"/>
        <v>8859</v>
      </c>
      <c r="S139" s="693">
        <f t="shared" si="4"/>
        <v>8859</v>
      </c>
      <c r="T139" s="698">
        <f t="shared" ref="T139:T202" si="5">Q139+R139+S139</f>
        <v>26577</v>
      </c>
    </row>
    <row r="140" spans="1:20" x14ac:dyDescent="0.3">
      <c r="A140" s="687" t="s">
        <v>453</v>
      </c>
      <c r="B140" s="688" t="s">
        <v>439</v>
      </c>
      <c r="C140" s="689" t="s">
        <v>303</v>
      </c>
      <c r="D140" s="690"/>
      <c r="E140" s="691">
        <v>9413.75</v>
      </c>
      <c r="F140" s="692">
        <v>9413.75</v>
      </c>
      <c r="G140" s="693">
        <v>9413.75</v>
      </c>
      <c r="H140" s="681"/>
      <c r="I140" s="694">
        <v>2</v>
      </c>
      <c r="J140" s="695">
        <v>2</v>
      </c>
      <c r="K140" s="696">
        <v>2</v>
      </c>
      <c r="L140" s="681"/>
      <c r="M140" s="697" t="s">
        <v>248</v>
      </c>
      <c r="N140" s="681"/>
      <c r="O140" s="697" t="s">
        <v>208</v>
      </c>
      <c r="P140" s="681"/>
      <c r="Q140" s="691">
        <f t="shared" si="4"/>
        <v>18827.5</v>
      </c>
      <c r="R140" s="692">
        <f t="shared" si="4"/>
        <v>18827.5</v>
      </c>
      <c r="S140" s="693">
        <f t="shared" si="4"/>
        <v>18827.5</v>
      </c>
      <c r="T140" s="698">
        <f t="shared" si="5"/>
        <v>56482.5</v>
      </c>
    </row>
    <row r="141" spans="1:20" x14ac:dyDescent="0.3">
      <c r="A141" s="687" t="s">
        <v>453</v>
      </c>
      <c r="B141" s="688" t="s">
        <v>310</v>
      </c>
      <c r="C141" s="689" t="s">
        <v>303</v>
      </c>
      <c r="D141" s="690"/>
      <c r="E141" s="691">
        <v>8026.52</v>
      </c>
      <c r="F141" s="692">
        <v>8026.52</v>
      </c>
      <c r="G141" s="693">
        <v>8026.52</v>
      </c>
      <c r="H141" s="681"/>
      <c r="I141" s="694">
        <v>31</v>
      </c>
      <c r="J141" s="695">
        <v>34</v>
      </c>
      <c r="K141" s="696">
        <v>31</v>
      </c>
      <c r="L141" s="681"/>
      <c r="M141" s="697" t="s">
        <v>248</v>
      </c>
      <c r="N141" s="681"/>
      <c r="O141" s="697" t="s">
        <v>208</v>
      </c>
      <c r="P141" s="681"/>
      <c r="Q141" s="691">
        <f t="shared" si="4"/>
        <v>248822.12000000002</v>
      </c>
      <c r="R141" s="692">
        <f t="shared" si="4"/>
        <v>272901.68</v>
      </c>
      <c r="S141" s="693">
        <f t="shared" si="4"/>
        <v>248822.12000000002</v>
      </c>
      <c r="T141" s="698">
        <f t="shared" si="5"/>
        <v>770545.92</v>
      </c>
    </row>
    <row r="142" spans="1:20" x14ac:dyDescent="0.3">
      <c r="A142" s="687" t="s">
        <v>453</v>
      </c>
      <c r="B142" s="688" t="s">
        <v>311</v>
      </c>
      <c r="C142" s="689" t="s">
        <v>303</v>
      </c>
      <c r="D142" s="690"/>
      <c r="E142" s="691">
        <v>8303.92</v>
      </c>
      <c r="F142" s="692">
        <v>8303.92</v>
      </c>
      <c r="G142" s="693">
        <v>8303.92</v>
      </c>
      <c r="H142" s="681"/>
      <c r="I142" s="694">
        <v>56</v>
      </c>
      <c r="J142" s="695">
        <v>56</v>
      </c>
      <c r="K142" s="696">
        <v>59</v>
      </c>
      <c r="L142" s="681"/>
      <c r="M142" s="697" t="s">
        <v>248</v>
      </c>
      <c r="N142" s="681"/>
      <c r="O142" s="697" t="s">
        <v>208</v>
      </c>
      <c r="P142" s="681"/>
      <c r="Q142" s="691">
        <f t="shared" si="4"/>
        <v>465019.52</v>
      </c>
      <c r="R142" s="692">
        <f t="shared" si="4"/>
        <v>465019.52</v>
      </c>
      <c r="S142" s="693">
        <f t="shared" si="4"/>
        <v>489931.28</v>
      </c>
      <c r="T142" s="698">
        <f t="shared" si="5"/>
        <v>1419970.32</v>
      </c>
    </row>
    <row r="143" spans="1:20" x14ac:dyDescent="0.3">
      <c r="A143" s="687" t="s">
        <v>453</v>
      </c>
      <c r="B143" s="688" t="s">
        <v>312</v>
      </c>
      <c r="C143" s="689" t="s">
        <v>303</v>
      </c>
      <c r="D143" s="690"/>
      <c r="E143" s="691">
        <v>8581.43</v>
      </c>
      <c r="F143" s="692">
        <v>8581.43</v>
      </c>
      <c r="G143" s="693">
        <v>8581.43</v>
      </c>
      <c r="H143" s="681"/>
      <c r="I143" s="694">
        <v>12</v>
      </c>
      <c r="J143" s="695">
        <v>14</v>
      </c>
      <c r="K143" s="696">
        <v>14</v>
      </c>
      <c r="L143" s="681"/>
      <c r="M143" s="697" t="s">
        <v>248</v>
      </c>
      <c r="N143" s="681"/>
      <c r="O143" s="697" t="s">
        <v>208</v>
      </c>
      <c r="P143" s="681"/>
      <c r="Q143" s="691">
        <f t="shared" si="4"/>
        <v>102977.16</v>
      </c>
      <c r="R143" s="692">
        <f t="shared" si="4"/>
        <v>120140.02</v>
      </c>
      <c r="S143" s="693">
        <f t="shared" si="4"/>
        <v>120140.02</v>
      </c>
      <c r="T143" s="698">
        <f t="shared" si="5"/>
        <v>343257.2</v>
      </c>
    </row>
    <row r="144" spans="1:20" x14ac:dyDescent="0.3">
      <c r="A144" s="687" t="s">
        <v>453</v>
      </c>
      <c r="B144" s="688" t="s">
        <v>313</v>
      </c>
      <c r="C144" s="689" t="s">
        <v>303</v>
      </c>
      <c r="D144" s="690"/>
      <c r="E144" s="691">
        <v>8859</v>
      </c>
      <c r="F144" s="692">
        <v>8859</v>
      </c>
      <c r="G144" s="693">
        <v>8859</v>
      </c>
      <c r="H144" s="681"/>
      <c r="I144" s="694">
        <v>16</v>
      </c>
      <c r="J144" s="695">
        <v>10</v>
      </c>
      <c r="K144" s="696">
        <v>8</v>
      </c>
      <c r="L144" s="681"/>
      <c r="M144" s="697" t="s">
        <v>248</v>
      </c>
      <c r="N144" s="681"/>
      <c r="O144" s="697" t="s">
        <v>208</v>
      </c>
      <c r="P144" s="681"/>
      <c r="Q144" s="691">
        <f t="shared" si="4"/>
        <v>141744</v>
      </c>
      <c r="R144" s="692">
        <f t="shared" si="4"/>
        <v>88590</v>
      </c>
      <c r="S144" s="693">
        <f t="shared" si="4"/>
        <v>70872</v>
      </c>
      <c r="T144" s="698">
        <f t="shared" si="5"/>
        <v>301206</v>
      </c>
    </row>
    <row r="145" spans="1:20" x14ac:dyDescent="0.3">
      <c r="A145" s="687" t="s">
        <v>453</v>
      </c>
      <c r="B145" s="688" t="s">
        <v>314</v>
      </c>
      <c r="C145" s="689" t="s">
        <v>303</v>
      </c>
      <c r="D145" s="690"/>
      <c r="E145" s="691">
        <v>9136.41</v>
      </c>
      <c r="F145" s="692">
        <v>9136.41</v>
      </c>
      <c r="G145" s="693">
        <v>9136.41</v>
      </c>
      <c r="H145" s="681"/>
      <c r="I145" s="694">
        <v>27</v>
      </c>
      <c r="J145" s="695">
        <v>31</v>
      </c>
      <c r="K145" s="696">
        <v>31</v>
      </c>
      <c r="L145" s="681"/>
      <c r="M145" s="697" t="s">
        <v>248</v>
      </c>
      <c r="N145" s="681"/>
      <c r="O145" s="697" t="s">
        <v>208</v>
      </c>
      <c r="P145" s="681"/>
      <c r="Q145" s="691">
        <f t="shared" si="4"/>
        <v>246683.07</v>
      </c>
      <c r="R145" s="692">
        <f t="shared" si="4"/>
        <v>283228.71000000002</v>
      </c>
      <c r="S145" s="693">
        <f t="shared" si="4"/>
        <v>283228.71000000002</v>
      </c>
      <c r="T145" s="698">
        <f t="shared" si="5"/>
        <v>813140.49</v>
      </c>
    </row>
    <row r="146" spans="1:20" x14ac:dyDescent="0.3">
      <c r="A146" s="687" t="s">
        <v>453</v>
      </c>
      <c r="B146" s="688" t="s">
        <v>315</v>
      </c>
      <c r="C146" s="689" t="s">
        <v>303</v>
      </c>
      <c r="D146" s="690"/>
      <c r="E146" s="691">
        <v>9413.75</v>
      </c>
      <c r="F146" s="692">
        <v>9413.75</v>
      </c>
      <c r="G146" s="693">
        <v>9413.75</v>
      </c>
      <c r="H146" s="681"/>
      <c r="I146" s="694">
        <v>105</v>
      </c>
      <c r="J146" s="695">
        <v>105</v>
      </c>
      <c r="K146" s="696">
        <v>107</v>
      </c>
      <c r="L146" s="681"/>
      <c r="M146" s="697" t="s">
        <v>248</v>
      </c>
      <c r="N146" s="681"/>
      <c r="O146" s="697" t="s">
        <v>208</v>
      </c>
      <c r="P146" s="681"/>
      <c r="Q146" s="691">
        <f t="shared" si="4"/>
        <v>988443.75</v>
      </c>
      <c r="R146" s="692">
        <f t="shared" si="4"/>
        <v>988443.75</v>
      </c>
      <c r="S146" s="693">
        <f t="shared" si="4"/>
        <v>1007271.25</v>
      </c>
      <c r="T146" s="698">
        <f t="shared" si="5"/>
        <v>2984158.75</v>
      </c>
    </row>
    <row r="147" spans="1:20" x14ac:dyDescent="0.3">
      <c r="A147" s="687" t="s">
        <v>453</v>
      </c>
      <c r="B147" s="688" t="s">
        <v>316</v>
      </c>
      <c r="C147" s="689" t="s">
        <v>303</v>
      </c>
      <c r="D147" s="690"/>
      <c r="E147" s="691">
        <v>9691.23</v>
      </c>
      <c r="F147" s="692">
        <v>9691.23</v>
      </c>
      <c r="G147" s="693">
        <v>9691.23</v>
      </c>
      <c r="H147" s="681"/>
      <c r="I147" s="694">
        <v>23</v>
      </c>
      <c r="J147" s="695">
        <v>23</v>
      </c>
      <c r="K147" s="696">
        <v>23</v>
      </c>
      <c r="L147" s="681"/>
      <c r="M147" s="697" t="s">
        <v>248</v>
      </c>
      <c r="N147" s="681"/>
      <c r="O147" s="697" t="s">
        <v>208</v>
      </c>
      <c r="P147" s="681"/>
      <c r="Q147" s="691">
        <f t="shared" si="4"/>
        <v>222898.28999999998</v>
      </c>
      <c r="R147" s="692">
        <f t="shared" si="4"/>
        <v>222898.28999999998</v>
      </c>
      <c r="S147" s="693">
        <f t="shared" si="4"/>
        <v>222898.28999999998</v>
      </c>
      <c r="T147" s="698">
        <f t="shared" si="5"/>
        <v>668694.86999999988</v>
      </c>
    </row>
    <row r="148" spans="1:20" x14ac:dyDescent="0.3">
      <c r="A148" s="687" t="s">
        <v>453</v>
      </c>
      <c r="B148" s="688" t="s">
        <v>317</v>
      </c>
      <c r="C148" s="689" t="s">
        <v>303</v>
      </c>
      <c r="D148" s="690"/>
      <c r="E148" s="691">
        <v>9968.74</v>
      </c>
      <c r="F148" s="692">
        <v>9968.74</v>
      </c>
      <c r="G148" s="693">
        <v>9968.74</v>
      </c>
      <c r="H148" s="681"/>
      <c r="I148" s="694">
        <v>26</v>
      </c>
      <c r="J148" s="695">
        <v>23</v>
      </c>
      <c r="K148" s="696">
        <v>21</v>
      </c>
      <c r="L148" s="681"/>
      <c r="M148" s="697" t="s">
        <v>248</v>
      </c>
      <c r="N148" s="681"/>
      <c r="O148" s="697" t="s">
        <v>208</v>
      </c>
      <c r="P148" s="681"/>
      <c r="Q148" s="691">
        <f t="shared" si="4"/>
        <v>259187.24</v>
      </c>
      <c r="R148" s="692">
        <f t="shared" si="4"/>
        <v>229281.02</v>
      </c>
      <c r="S148" s="693">
        <f t="shared" si="4"/>
        <v>209343.54</v>
      </c>
      <c r="T148" s="698">
        <f t="shared" si="5"/>
        <v>697811.8</v>
      </c>
    </row>
    <row r="149" spans="1:20" x14ac:dyDescent="0.3">
      <c r="A149" s="687" t="s">
        <v>453</v>
      </c>
      <c r="B149" s="688" t="s">
        <v>318</v>
      </c>
      <c r="C149" s="689" t="s">
        <v>303</v>
      </c>
      <c r="D149" s="690"/>
      <c r="E149" s="691">
        <v>10246.200000000001</v>
      </c>
      <c r="F149" s="692">
        <v>10246.200000000001</v>
      </c>
      <c r="G149" s="693">
        <v>10246.200000000001</v>
      </c>
      <c r="H149" s="681"/>
      <c r="I149" s="694">
        <v>63</v>
      </c>
      <c r="J149" s="695">
        <v>66</v>
      </c>
      <c r="K149" s="696">
        <v>66</v>
      </c>
      <c r="L149" s="681"/>
      <c r="M149" s="697" t="s">
        <v>248</v>
      </c>
      <c r="N149" s="681"/>
      <c r="O149" s="697" t="s">
        <v>208</v>
      </c>
      <c r="P149" s="681"/>
      <c r="Q149" s="691">
        <f t="shared" si="4"/>
        <v>645510.60000000009</v>
      </c>
      <c r="R149" s="692">
        <f t="shared" si="4"/>
        <v>676249.20000000007</v>
      </c>
      <c r="S149" s="693">
        <f t="shared" si="4"/>
        <v>676249.20000000007</v>
      </c>
      <c r="T149" s="698">
        <f t="shared" si="5"/>
        <v>1998009.0000000005</v>
      </c>
    </row>
    <row r="150" spans="1:20" x14ac:dyDescent="0.3">
      <c r="A150" s="687" t="s">
        <v>453</v>
      </c>
      <c r="B150" s="688" t="s">
        <v>658</v>
      </c>
      <c r="C150" s="689" t="s">
        <v>303</v>
      </c>
      <c r="D150" s="690"/>
      <c r="E150" s="691">
        <v>8026.52</v>
      </c>
      <c r="F150" s="692">
        <v>8026.52</v>
      </c>
      <c r="G150" s="693">
        <v>8026.52</v>
      </c>
      <c r="H150" s="681"/>
      <c r="I150" s="694">
        <v>1</v>
      </c>
      <c r="J150" s="695">
        <v>1</v>
      </c>
      <c r="K150" s="696">
        <v>1</v>
      </c>
      <c r="L150" s="681"/>
      <c r="M150" s="697" t="s">
        <v>248</v>
      </c>
      <c r="N150" s="681"/>
      <c r="O150" s="697" t="s">
        <v>208</v>
      </c>
      <c r="P150" s="681"/>
      <c r="Q150" s="691">
        <f t="shared" si="4"/>
        <v>8026.52</v>
      </c>
      <c r="R150" s="692">
        <f t="shared" si="4"/>
        <v>8026.52</v>
      </c>
      <c r="S150" s="693">
        <f t="shared" si="4"/>
        <v>8026.52</v>
      </c>
      <c r="T150" s="698">
        <f t="shared" si="5"/>
        <v>24079.56</v>
      </c>
    </row>
    <row r="151" spans="1:20" x14ac:dyDescent="0.3">
      <c r="A151" s="687" t="s">
        <v>453</v>
      </c>
      <c r="B151" s="688" t="s">
        <v>440</v>
      </c>
      <c r="C151" s="689" t="s">
        <v>303</v>
      </c>
      <c r="D151" s="690"/>
      <c r="E151" s="691">
        <v>9136.41</v>
      </c>
      <c r="F151" s="692">
        <v>9136.41</v>
      </c>
      <c r="G151" s="693">
        <v>9136.41</v>
      </c>
      <c r="H151" s="681"/>
      <c r="I151" s="694">
        <v>1</v>
      </c>
      <c r="J151" s="695">
        <v>1</v>
      </c>
      <c r="K151" s="696">
        <v>1</v>
      </c>
      <c r="L151" s="681"/>
      <c r="M151" s="697" t="s">
        <v>248</v>
      </c>
      <c r="N151" s="681"/>
      <c r="O151" s="697" t="s">
        <v>208</v>
      </c>
      <c r="P151" s="681"/>
      <c r="Q151" s="691">
        <f t="shared" si="4"/>
        <v>9136.41</v>
      </c>
      <c r="R151" s="692">
        <f t="shared" si="4"/>
        <v>9136.41</v>
      </c>
      <c r="S151" s="693">
        <f t="shared" si="4"/>
        <v>9136.41</v>
      </c>
      <c r="T151" s="698">
        <f t="shared" si="5"/>
        <v>27409.23</v>
      </c>
    </row>
    <row r="152" spans="1:20" x14ac:dyDescent="0.3">
      <c r="A152" s="687" t="s">
        <v>453</v>
      </c>
      <c r="B152" s="688" t="s">
        <v>442</v>
      </c>
      <c r="C152" s="689" t="s">
        <v>303</v>
      </c>
      <c r="D152" s="690"/>
      <c r="E152" s="691">
        <v>10246.200000000001</v>
      </c>
      <c r="F152" s="692">
        <v>10246.200000000001</v>
      </c>
      <c r="G152" s="693">
        <v>10246.200000000001</v>
      </c>
      <c r="H152" s="681"/>
      <c r="I152" s="694">
        <v>2</v>
      </c>
      <c r="J152" s="695">
        <v>2</v>
      </c>
      <c r="K152" s="696">
        <v>2</v>
      </c>
      <c r="L152" s="681"/>
      <c r="M152" s="697" t="s">
        <v>248</v>
      </c>
      <c r="N152" s="681"/>
      <c r="O152" s="697" t="s">
        <v>208</v>
      </c>
      <c r="P152" s="681"/>
      <c r="Q152" s="691">
        <f t="shared" si="4"/>
        <v>20492.400000000001</v>
      </c>
      <c r="R152" s="692">
        <f t="shared" si="4"/>
        <v>20492.400000000001</v>
      </c>
      <c r="S152" s="693">
        <f t="shared" si="4"/>
        <v>20492.400000000001</v>
      </c>
      <c r="T152" s="698">
        <f t="shared" si="5"/>
        <v>61477.200000000004</v>
      </c>
    </row>
    <row r="153" spans="1:20" x14ac:dyDescent="0.3">
      <c r="A153" s="687" t="s">
        <v>453</v>
      </c>
      <c r="B153" s="688" t="s">
        <v>319</v>
      </c>
      <c r="C153" s="689" t="s">
        <v>303</v>
      </c>
      <c r="D153" s="690"/>
      <c r="E153" s="691">
        <v>10801.07</v>
      </c>
      <c r="F153" s="692">
        <v>10801.07</v>
      </c>
      <c r="G153" s="693">
        <v>10801.07</v>
      </c>
      <c r="H153" s="681"/>
      <c r="I153" s="694">
        <v>1</v>
      </c>
      <c r="J153" s="695">
        <v>1</v>
      </c>
      <c r="K153" s="696">
        <v>1</v>
      </c>
      <c r="L153" s="681"/>
      <c r="M153" s="697" t="s">
        <v>248</v>
      </c>
      <c r="N153" s="681"/>
      <c r="O153" s="697" t="s">
        <v>208</v>
      </c>
      <c r="P153" s="681"/>
      <c r="Q153" s="691">
        <f t="shared" ref="Q153:S216" si="6">E153*I153</f>
        <v>10801.07</v>
      </c>
      <c r="R153" s="692">
        <f t="shared" si="6"/>
        <v>10801.07</v>
      </c>
      <c r="S153" s="693">
        <f t="shared" si="6"/>
        <v>10801.07</v>
      </c>
      <c r="T153" s="698">
        <f t="shared" si="5"/>
        <v>32403.21</v>
      </c>
    </row>
    <row r="154" spans="1:20" x14ac:dyDescent="0.3">
      <c r="A154" s="687" t="s">
        <v>453</v>
      </c>
      <c r="B154" s="688" t="s">
        <v>659</v>
      </c>
      <c r="C154" s="689" t="s">
        <v>303</v>
      </c>
      <c r="D154" s="690"/>
      <c r="E154" s="691">
        <v>9691.23</v>
      </c>
      <c r="F154" s="692">
        <v>9691.23</v>
      </c>
      <c r="G154" s="693">
        <v>9691.23</v>
      </c>
      <c r="H154" s="681"/>
      <c r="I154" s="694">
        <v>1</v>
      </c>
      <c r="J154" s="695">
        <v>1</v>
      </c>
      <c r="K154" s="696">
        <v>1</v>
      </c>
      <c r="L154" s="681"/>
      <c r="M154" s="697" t="s">
        <v>248</v>
      </c>
      <c r="N154" s="681"/>
      <c r="O154" s="697" t="s">
        <v>208</v>
      </c>
      <c r="P154" s="681"/>
      <c r="Q154" s="691">
        <f t="shared" si="6"/>
        <v>9691.23</v>
      </c>
      <c r="R154" s="692">
        <f t="shared" si="6"/>
        <v>9691.23</v>
      </c>
      <c r="S154" s="693">
        <f t="shared" si="6"/>
        <v>9691.23</v>
      </c>
      <c r="T154" s="698">
        <f t="shared" si="5"/>
        <v>29073.69</v>
      </c>
    </row>
    <row r="155" spans="1:20" x14ac:dyDescent="0.3">
      <c r="A155" s="687" t="s">
        <v>453</v>
      </c>
      <c r="B155" s="688" t="s">
        <v>320</v>
      </c>
      <c r="C155" s="689" t="s">
        <v>303</v>
      </c>
      <c r="D155" s="690"/>
      <c r="E155" s="691">
        <v>10246.200000000001</v>
      </c>
      <c r="F155" s="692">
        <v>10246.200000000001</v>
      </c>
      <c r="G155" s="693">
        <v>10246.200000000001</v>
      </c>
      <c r="H155" s="681"/>
      <c r="I155" s="694">
        <v>2</v>
      </c>
      <c r="J155" s="695">
        <v>2</v>
      </c>
      <c r="K155" s="696">
        <v>2</v>
      </c>
      <c r="L155" s="681"/>
      <c r="M155" s="697" t="s">
        <v>248</v>
      </c>
      <c r="N155" s="681"/>
      <c r="O155" s="697" t="s">
        <v>208</v>
      </c>
      <c r="P155" s="681"/>
      <c r="Q155" s="691">
        <f t="shared" si="6"/>
        <v>20492.400000000001</v>
      </c>
      <c r="R155" s="692">
        <f t="shared" si="6"/>
        <v>20492.400000000001</v>
      </c>
      <c r="S155" s="693">
        <f t="shared" si="6"/>
        <v>20492.400000000001</v>
      </c>
      <c r="T155" s="698">
        <f t="shared" si="5"/>
        <v>61477.200000000004</v>
      </c>
    </row>
    <row r="156" spans="1:20" x14ac:dyDescent="0.3">
      <c r="A156" s="687" t="s">
        <v>453</v>
      </c>
      <c r="B156" s="688" t="s">
        <v>443</v>
      </c>
      <c r="C156" s="689" t="s">
        <v>303</v>
      </c>
      <c r="D156" s="690"/>
      <c r="E156" s="691">
        <v>10801.07</v>
      </c>
      <c r="F156" s="692">
        <v>10801.07</v>
      </c>
      <c r="G156" s="693">
        <v>10801.07</v>
      </c>
      <c r="H156" s="681"/>
      <c r="I156" s="694">
        <v>1</v>
      </c>
      <c r="J156" s="695">
        <v>1</v>
      </c>
      <c r="K156" s="696">
        <v>1</v>
      </c>
      <c r="L156" s="681"/>
      <c r="M156" s="697" t="s">
        <v>248</v>
      </c>
      <c r="N156" s="681"/>
      <c r="O156" s="697" t="s">
        <v>208</v>
      </c>
      <c r="P156" s="681"/>
      <c r="Q156" s="691">
        <f t="shared" si="6"/>
        <v>10801.07</v>
      </c>
      <c r="R156" s="692">
        <f t="shared" si="6"/>
        <v>10801.07</v>
      </c>
      <c r="S156" s="693">
        <f t="shared" si="6"/>
        <v>10801.07</v>
      </c>
      <c r="T156" s="698">
        <f t="shared" si="5"/>
        <v>32403.21</v>
      </c>
    </row>
    <row r="157" spans="1:20" x14ac:dyDescent="0.3">
      <c r="A157" s="687" t="s">
        <v>453</v>
      </c>
      <c r="B157" s="688" t="s">
        <v>388</v>
      </c>
      <c r="C157" s="689" t="s">
        <v>303</v>
      </c>
      <c r="D157" s="690"/>
      <c r="E157" s="691">
        <v>10523.53</v>
      </c>
      <c r="F157" s="692">
        <v>10523.53</v>
      </c>
      <c r="G157" s="693">
        <v>10523.53</v>
      </c>
      <c r="H157" s="681"/>
      <c r="I157" s="694">
        <v>12</v>
      </c>
      <c r="J157" s="695">
        <v>14</v>
      </c>
      <c r="K157" s="696">
        <v>14</v>
      </c>
      <c r="L157" s="681"/>
      <c r="M157" s="697" t="s">
        <v>248</v>
      </c>
      <c r="N157" s="681"/>
      <c r="O157" s="697" t="s">
        <v>208</v>
      </c>
      <c r="P157" s="681"/>
      <c r="Q157" s="691">
        <f t="shared" si="6"/>
        <v>126282.36000000002</v>
      </c>
      <c r="R157" s="692">
        <f t="shared" si="6"/>
        <v>147329.42000000001</v>
      </c>
      <c r="S157" s="693">
        <f t="shared" si="6"/>
        <v>147329.42000000001</v>
      </c>
      <c r="T157" s="698">
        <f t="shared" si="5"/>
        <v>420941.20000000007</v>
      </c>
    </row>
    <row r="158" spans="1:20" x14ac:dyDescent="0.3">
      <c r="A158" s="687" t="s">
        <v>453</v>
      </c>
      <c r="B158" s="688" t="s">
        <v>321</v>
      </c>
      <c r="C158" s="689" t="s">
        <v>303</v>
      </c>
      <c r="D158" s="690"/>
      <c r="E158" s="691">
        <v>10801.07</v>
      </c>
      <c r="F158" s="692">
        <v>10801.07</v>
      </c>
      <c r="G158" s="693">
        <v>10801.07</v>
      </c>
      <c r="H158" s="681"/>
      <c r="I158" s="694">
        <v>17</v>
      </c>
      <c r="J158" s="695">
        <v>15</v>
      </c>
      <c r="K158" s="696">
        <v>16</v>
      </c>
      <c r="L158" s="681"/>
      <c r="M158" s="697" t="s">
        <v>248</v>
      </c>
      <c r="N158" s="681"/>
      <c r="O158" s="697" t="s">
        <v>208</v>
      </c>
      <c r="P158" s="681"/>
      <c r="Q158" s="691">
        <f t="shared" si="6"/>
        <v>183618.19</v>
      </c>
      <c r="R158" s="692">
        <f t="shared" si="6"/>
        <v>162016.04999999999</v>
      </c>
      <c r="S158" s="693">
        <f t="shared" si="6"/>
        <v>172817.12</v>
      </c>
      <c r="T158" s="698">
        <f t="shared" si="5"/>
        <v>518451.36</v>
      </c>
    </row>
    <row r="159" spans="1:20" x14ac:dyDescent="0.3">
      <c r="A159" s="687" t="s">
        <v>453</v>
      </c>
      <c r="B159" s="688" t="s">
        <v>322</v>
      </c>
      <c r="C159" s="689" t="s">
        <v>303</v>
      </c>
      <c r="D159" s="690"/>
      <c r="E159" s="691">
        <v>10801.07</v>
      </c>
      <c r="F159" s="692">
        <v>0</v>
      </c>
      <c r="G159" s="693">
        <v>0</v>
      </c>
      <c r="H159" s="681"/>
      <c r="I159" s="694">
        <v>1</v>
      </c>
      <c r="J159" s="695">
        <v>0</v>
      </c>
      <c r="K159" s="696">
        <v>0</v>
      </c>
      <c r="L159" s="681"/>
      <c r="M159" s="697" t="s">
        <v>248</v>
      </c>
      <c r="N159" s="681"/>
      <c r="O159" s="697" t="s">
        <v>208</v>
      </c>
      <c r="P159" s="681"/>
      <c r="Q159" s="691">
        <f t="shared" si="6"/>
        <v>10801.07</v>
      </c>
      <c r="R159" s="692">
        <f t="shared" si="6"/>
        <v>0</v>
      </c>
      <c r="S159" s="693">
        <f t="shared" si="6"/>
        <v>0</v>
      </c>
      <c r="T159" s="698">
        <f t="shared" si="5"/>
        <v>10801.07</v>
      </c>
    </row>
    <row r="160" spans="1:20" x14ac:dyDescent="0.3">
      <c r="A160" s="687" t="s">
        <v>453</v>
      </c>
      <c r="B160" s="688" t="s">
        <v>323</v>
      </c>
      <c r="C160" s="689" t="s">
        <v>303</v>
      </c>
      <c r="D160" s="690"/>
      <c r="E160" s="691">
        <v>10523.52</v>
      </c>
      <c r="F160" s="692">
        <v>10523.52</v>
      </c>
      <c r="G160" s="693">
        <v>10523.52</v>
      </c>
      <c r="H160" s="681"/>
      <c r="I160" s="694">
        <v>4</v>
      </c>
      <c r="J160" s="695">
        <v>4</v>
      </c>
      <c r="K160" s="696">
        <v>4</v>
      </c>
      <c r="L160" s="681"/>
      <c r="M160" s="697" t="s">
        <v>248</v>
      </c>
      <c r="N160" s="681"/>
      <c r="O160" s="697" t="s">
        <v>208</v>
      </c>
      <c r="P160" s="681"/>
      <c r="Q160" s="691">
        <f t="shared" si="6"/>
        <v>42094.080000000002</v>
      </c>
      <c r="R160" s="692">
        <f t="shared" si="6"/>
        <v>42094.080000000002</v>
      </c>
      <c r="S160" s="693">
        <f t="shared" si="6"/>
        <v>42094.080000000002</v>
      </c>
      <c r="T160" s="698">
        <f t="shared" si="5"/>
        <v>126282.24000000001</v>
      </c>
    </row>
    <row r="161" spans="1:20" x14ac:dyDescent="0.3">
      <c r="A161" s="687" t="s">
        <v>453</v>
      </c>
      <c r="B161" s="688" t="s">
        <v>324</v>
      </c>
      <c r="C161" s="689" t="s">
        <v>303</v>
      </c>
      <c r="D161" s="690"/>
      <c r="E161" s="691">
        <v>10801.06</v>
      </c>
      <c r="F161" s="692">
        <v>10801.06</v>
      </c>
      <c r="G161" s="693">
        <v>10801.06</v>
      </c>
      <c r="H161" s="681"/>
      <c r="I161" s="694">
        <v>1</v>
      </c>
      <c r="J161" s="695">
        <v>1</v>
      </c>
      <c r="K161" s="696">
        <v>1</v>
      </c>
      <c r="L161" s="681"/>
      <c r="M161" s="697" t="s">
        <v>248</v>
      </c>
      <c r="N161" s="681"/>
      <c r="O161" s="697" t="s">
        <v>208</v>
      </c>
      <c r="P161" s="681"/>
      <c r="Q161" s="691">
        <f t="shared" si="6"/>
        <v>10801.06</v>
      </c>
      <c r="R161" s="692">
        <f t="shared" si="6"/>
        <v>10801.06</v>
      </c>
      <c r="S161" s="693">
        <f t="shared" si="6"/>
        <v>10801.06</v>
      </c>
      <c r="T161" s="698">
        <f t="shared" si="5"/>
        <v>32403.18</v>
      </c>
    </row>
    <row r="162" spans="1:20" x14ac:dyDescent="0.3">
      <c r="A162" s="687" t="s">
        <v>453</v>
      </c>
      <c r="B162" s="688" t="s">
        <v>325</v>
      </c>
      <c r="C162" s="689" t="s">
        <v>303</v>
      </c>
      <c r="D162" s="690"/>
      <c r="E162" s="691">
        <v>11085.91</v>
      </c>
      <c r="F162" s="692">
        <v>11085.91</v>
      </c>
      <c r="G162" s="693">
        <v>11085.91</v>
      </c>
      <c r="H162" s="681"/>
      <c r="I162" s="694">
        <v>17</v>
      </c>
      <c r="J162" s="695">
        <v>17</v>
      </c>
      <c r="K162" s="696">
        <v>17</v>
      </c>
      <c r="L162" s="681"/>
      <c r="M162" s="697" t="s">
        <v>248</v>
      </c>
      <c r="N162" s="681"/>
      <c r="O162" s="697" t="s">
        <v>208</v>
      </c>
      <c r="P162" s="681"/>
      <c r="Q162" s="691">
        <f t="shared" si="6"/>
        <v>188460.47</v>
      </c>
      <c r="R162" s="692">
        <f t="shared" si="6"/>
        <v>188460.47</v>
      </c>
      <c r="S162" s="693">
        <f t="shared" si="6"/>
        <v>188460.47</v>
      </c>
      <c r="T162" s="698">
        <f t="shared" si="5"/>
        <v>565381.41</v>
      </c>
    </row>
    <row r="163" spans="1:20" x14ac:dyDescent="0.3">
      <c r="A163" s="687" t="s">
        <v>453</v>
      </c>
      <c r="B163" s="688" t="s">
        <v>389</v>
      </c>
      <c r="C163" s="689" t="s">
        <v>303</v>
      </c>
      <c r="D163" s="690"/>
      <c r="E163" s="691">
        <v>11085.91</v>
      </c>
      <c r="F163" s="692">
        <v>11085.91</v>
      </c>
      <c r="G163" s="693">
        <v>11085.91</v>
      </c>
      <c r="H163" s="681"/>
      <c r="I163" s="694">
        <v>1</v>
      </c>
      <c r="J163" s="695">
        <v>1</v>
      </c>
      <c r="K163" s="696">
        <v>1</v>
      </c>
      <c r="L163" s="681"/>
      <c r="M163" s="697" t="s">
        <v>248</v>
      </c>
      <c r="N163" s="681"/>
      <c r="O163" s="697" t="s">
        <v>208</v>
      </c>
      <c r="P163" s="681"/>
      <c r="Q163" s="691">
        <f t="shared" si="6"/>
        <v>11085.91</v>
      </c>
      <c r="R163" s="692">
        <f t="shared" si="6"/>
        <v>11085.91</v>
      </c>
      <c r="S163" s="693">
        <f t="shared" si="6"/>
        <v>11085.91</v>
      </c>
      <c r="T163" s="698">
        <f t="shared" si="5"/>
        <v>33257.729999999996</v>
      </c>
    </row>
    <row r="164" spans="1:20" x14ac:dyDescent="0.3">
      <c r="A164" s="687" t="s">
        <v>453</v>
      </c>
      <c r="B164" s="688" t="s">
        <v>326</v>
      </c>
      <c r="C164" s="689" t="s">
        <v>303</v>
      </c>
      <c r="D164" s="690"/>
      <c r="E164" s="691">
        <v>11085.91</v>
      </c>
      <c r="F164" s="692">
        <v>11085.91</v>
      </c>
      <c r="G164" s="693">
        <v>11085.91</v>
      </c>
      <c r="H164" s="681"/>
      <c r="I164" s="694">
        <v>2</v>
      </c>
      <c r="J164" s="695">
        <v>2</v>
      </c>
      <c r="K164" s="696">
        <v>2</v>
      </c>
      <c r="L164" s="681"/>
      <c r="M164" s="697" t="s">
        <v>248</v>
      </c>
      <c r="N164" s="681"/>
      <c r="O164" s="697" t="s">
        <v>208</v>
      </c>
      <c r="P164" s="681"/>
      <c r="Q164" s="691">
        <f t="shared" si="6"/>
        <v>22171.82</v>
      </c>
      <c r="R164" s="692">
        <f t="shared" si="6"/>
        <v>22171.82</v>
      </c>
      <c r="S164" s="693">
        <f t="shared" si="6"/>
        <v>22171.82</v>
      </c>
      <c r="T164" s="698">
        <f t="shared" si="5"/>
        <v>66515.459999999992</v>
      </c>
    </row>
    <row r="165" spans="1:20" x14ac:dyDescent="0.3">
      <c r="A165" s="687" t="s">
        <v>453</v>
      </c>
      <c r="B165" s="688" t="s">
        <v>327</v>
      </c>
      <c r="C165" s="689" t="s">
        <v>303</v>
      </c>
      <c r="D165" s="690"/>
      <c r="E165" s="691">
        <v>11085.91</v>
      </c>
      <c r="F165" s="692">
        <v>11085.91</v>
      </c>
      <c r="G165" s="693">
        <v>11085.91</v>
      </c>
      <c r="H165" s="681"/>
      <c r="I165" s="694">
        <v>20</v>
      </c>
      <c r="J165" s="695">
        <v>20</v>
      </c>
      <c r="K165" s="696">
        <v>20</v>
      </c>
      <c r="L165" s="681"/>
      <c r="M165" s="697" t="s">
        <v>248</v>
      </c>
      <c r="N165" s="681"/>
      <c r="O165" s="697" t="s">
        <v>208</v>
      </c>
      <c r="P165" s="681"/>
      <c r="Q165" s="691">
        <f t="shared" si="6"/>
        <v>221718.2</v>
      </c>
      <c r="R165" s="692">
        <f t="shared" si="6"/>
        <v>221718.2</v>
      </c>
      <c r="S165" s="693">
        <f t="shared" si="6"/>
        <v>221718.2</v>
      </c>
      <c r="T165" s="698">
        <f t="shared" si="5"/>
        <v>665154.60000000009</v>
      </c>
    </row>
    <row r="166" spans="1:20" x14ac:dyDescent="0.3">
      <c r="A166" s="687" t="s">
        <v>453</v>
      </c>
      <c r="B166" s="688" t="s">
        <v>328</v>
      </c>
      <c r="C166" s="689" t="s">
        <v>303</v>
      </c>
      <c r="D166" s="690"/>
      <c r="E166" s="691">
        <v>11085.91</v>
      </c>
      <c r="F166" s="692">
        <v>11085.91</v>
      </c>
      <c r="G166" s="693">
        <v>11085.91</v>
      </c>
      <c r="H166" s="681"/>
      <c r="I166" s="694">
        <v>1</v>
      </c>
      <c r="J166" s="695">
        <v>1</v>
      </c>
      <c r="K166" s="696">
        <v>1</v>
      </c>
      <c r="L166" s="681"/>
      <c r="M166" s="697" t="s">
        <v>248</v>
      </c>
      <c r="N166" s="681"/>
      <c r="O166" s="697" t="s">
        <v>208</v>
      </c>
      <c r="P166" s="681"/>
      <c r="Q166" s="691">
        <f t="shared" si="6"/>
        <v>11085.91</v>
      </c>
      <c r="R166" s="692">
        <f t="shared" si="6"/>
        <v>11085.91</v>
      </c>
      <c r="S166" s="693">
        <f t="shared" si="6"/>
        <v>11085.91</v>
      </c>
      <c r="T166" s="698">
        <f t="shared" si="5"/>
        <v>33257.729999999996</v>
      </c>
    </row>
    <row r="167" spans="1:20" x14ac:dyDescent="0.3">
      <c r="A167" s="687" t="s">
        <v>453</v>
      </c>
      <c r="B167" s="688" t="s">
        <v>329</v>
      </c>
      <c r="C167" s="689" t="s">
        <v>303</v>
      </c>
      <c r="D167" s="690"/>
      <c r="E167" s="691">
        <v>11085.91</v>
      </c>
      <c r="F167" s="692">
        <v>11085.91</v>
      </c>
      <c r="G167" s="693">
        <v>11085.91</v>
      </c>
      <c r="H167" s="681"/>
      <c r="I167" s="694">
        <v>5</v>
      </c>
      <c r="J167" s="695">
        <v>5</v>
      </c>
      <c r="K167" s="696">
        <v>5</v>
      </c>
      <c r="L167" s="681"/>
      <c r="M167" s="697" t="s">
        <v>248</v>
      </c>
      <c r="N167" s="681"/>
      <c r="O167" s="697" t="s">
        <v>208</v>
      </c>
      <c r="P167" s="681"/>
      <c r="Q167" s="691">
        <f t="shared" si="6"/>
        <v>55429.55</v>
      </c>
      <c r="R167" s="692">
        <f t="shared" si="6"/>
        <v>55429.55</v>
      </c>
      <c r="S167" s="693">
        <f t="shared" si="6"/>
        <v>55429.55</v>
      </c>
      <c r="T167" s="698">
        <f t="shared" si="5"/>
        <v>166288.65000000002</v>
      </c>
    </row>
    <row r="168" spans="1:20" x14ac:dyDescent="0.3">
      <c r="A168" s="687" t="s">
        <v>453</v>
      </c>
      <c r="B168" s="688" t="s">
        <v>330</v>
      </c>
      <c r="C168" s="689" t="s">
        <v>303</v>
      </c>
      <c r="D168" s="690"/>
      <c r="E168" s="691">
        <v>11085.91</v>
      </c>
      <c r="F168" s="692">
        <v>11085.91</v>
      </c>
      <c r="G168" s="693">
        <v>11085.91</v>
      </c>
      <c r="H168" s="681"/>
      <c r="I168" s="694">
        <v>165</v>
      </c>
      <c r="J168" s="695">
        <v>167</v>
      </c>
      <c r="K168" s="696">
        <v>167</v>
      </c>
      <c r="L168" s="681"/>
      <c r="M168" s="697" t="s">
        <v>248</v>
      </c>
      <c r="N168" s="681"/>
      <c r="O168" s="697" t="s">
        <v>208</v>
      </c>
      <c r="P168" s="681"/>
      <c r="Q168" s="691">
        <f t="shared" si="6"/>
        <v>1829175.15</v>
      </c>
      <c r="R168" s="692">
        <f t="shared" si="6"/>
        <v>1851346.97</v>
      </c>
      <c r="S168" s="693">
        <f t="shared" si="6"/>
        <v>1851346.97</v>
      </c>
      <c r="T168" s="698">
        <f t="shared" si="5"/>
        <v>5531869.0899999999</v>
      </c>
    </row>
    <row r="169" spans="1:20" x14ac:dyDescent="0.3">
      <c r="A169" s="687" t="s">
        <v>453</v>
      </c>
      <c r="B169" s="688" t="s">
        <v>331</v>
      </c>
      <c r="C169" s="689" t="s">
        <v>303</v>
      </c>
      <c r="D169" s="690"/>
      <c r="E169" s="691">
        <v>11085.91</v>
      </c>
      <c r="F169" s="692">
        <v>11085.91</v>
      </c>
      <c r="G169" s="693">
        <v>11085.91</v>
      </c>
      <c r="H169" s="681"/>
      <c r="I169" s="694">
        <v>3</v>
      </c>
      <c r="J169" s="695">
        <v>3</v>
      </c>
      <c r="K169" s="696">
        <v>3</v>
      </c>
      <c r="L169" s="681"/>
      <c r="M169" s="697" t="s">
        <v>248</v>
      </c>
      <c r="N169" s="681"/>
      <c r="O169" s="697" t="s">
        <v>208</v>
      </c>
      <c r="P169" s="681"/>
      <c r="Q169" s="691">
        <f t="shared" si="6"/>
        <v>33257.729999999996</v>
      </c>
      <c r="R169" s="692">
        <f t="shared" si="6"/>
        <v>33257.729999999996</v>
      </c>
      <c r="S169" s="693">
        <f t="shared" si="6"/>
        <v>33257.729999999996</v>
      </c>
      <c r="T169" s="698">
        <f t="shared" si="5"/>
        <v>99773.189999999988</v>
      </c>
    </row>
    <row r="170" spans="1:20" x14ac:dyDescent="0.3">
      <c r="A170" s="687" t="s">
        <v>453</v>
      </c>
      <c r="B170" s="688" t="s">
        <v>332</v>
      </c>
      <c r="C170" s="689" t="s">
        <v>303</v>
      </c>
      <c r="D170" s="690"/>
      <c r="E170" s="691">
        <v>11085.91</v>
      </c>
      <c r="F170" s="692">
        <v>11085.91</v>
      </c>
      <c r="G170" s="693">
        <v>11085.91</v>
      </c>
      <c r="H170" s="681"/>
      <c r="I170" s="694">
        <v>3</v>
      </c>
      <c r="J170" s="695">
        <v>3</v>
      </c>
      <c r="K170" s="696">
        <v>3</v>
      </c>
      <c r="L170" s="681"/>
      <c r="M170" s="697" t="s">
        <v>248</v>
      </c>
      <c r="N170" s="681"/>
      <c r="O170" s="697" t="s">
        <v>208</v>
      </c>
      <c r="P170" s="681"/>
      <c r="Q170" s="691">
        <f t="shared" si="6"/>
        <v>33257.729999999996</v>
      </c>
      <c r="R170" s="692">
        <f t="shared" si="6"/>
        <v>33257.729999999996</v>
      </c>
      <c r="S170" s="693">
        <f t="shared" si="6"/>
        <v>33257.729999999996</v>
      </c>
      <c r="T170" s="698">
        <f t="shared" si="5"/>
        <v>99773.189999999988</v>
      </c>
    </row>
    <row r="171" spans="1:20" x14ac:dyDescent="0.3">
      <c r="A171" s="687" t="s">
        <v>453</v>
      </c>
      <c r="B171" s="688" t="s">
        <v>333</v>
      </c>
      <c r="C171" s="689" t="s">
        <v>303</v>
      </c>
      <c r="D171" s="690"/>
      <c r="E171" s="691">
        <v>11085.91</v>
      </c>
      <c r="F171" s="692">
        <v>11085.91</v>
      </c>
      <c r="G171" s="693">
        <v>11085.91</v>
      </c>
      <c r="H171" s="681"/>
      <c r="I171" s="694">
        <v>2</v>
      </c>
      <c r="J171" s="695">
        <v>2</v>
      </c>
      <c r="K171" s="696">
        <v>2</v>
      </c>
      <c r="L171" s="681"/>
      <c r="M171" s="697" t="s">
        <v>248</v>
      </c>
      <c r="N171" s="681"/>
      <c r="O171" s="697" t="s">
        <v>208</v>
      </c>
      <c r="P171" s="681"/>
      <c r="Q171" s="691">
        <f t="shared" si="6"/>
        <v>22171.82</v>
      </c>
      <c r="R171" s="692">
        <f t="shared" si="6"/>
        <v>22171.82</v>
      </c>
      <c r="S171" s="693">
        <f t="shared" si="6"/>
        <v>22171.82</v>
      </c>
      <c r="T171" s="698">
        <f t="shared" si="5"/>
        <v>66515.459999999992</v>
      </c>
    </row>
    <row r="172" spans="1:20" x14ac:dyDescent="0.3">
      <c r="A172" s="687" t="s">
        <v>453</v>
      </c>
      <c r="B172" s="688" t="s">
        <v>390</v>
      </c>
      <c r="C172" s="689" t="s">
        <v>303</v>
      </c>
      <c r="D172" s="690"/>
      <c r="E172" s="691">
        <v>11085.91</v>
      </c>
      <c r="F172" s="692">
        <v>11085.91</v>
      </c>
      <c r="G172" s="693">
        <v>11085.91</v>
      </c>
      <c r="H172" s="681"/>
      <c r="I172" s="694">
        <v>2</v>
      </c>
      <c r="J172" s="695">
        <v>2</v>
      </c>
      <c r="K172" s="696">
        <v>2</v>
      </c>
      <c r="L172" s="681"/>
      <c r="M172" s="697" t="s">
        <v>248</v>
      </c>
      <c r="N172" s="681"/>
      <c r="O172" s="697" t="s">
        <v>208</v>
      </c>
      <c r="P172" s="681"/>
      <c r="Q172" s="691">
        <f t="shared" si="6"/>
        <v>22171.82</v>
      </c>
      <c r="R172" s="692">
        <f t="shared" si="6"/>
        <v>22171.82</v>
      </c>
      <c r="S172" s="693">
        <f t="shared" si="6"/>
        <v>22171.82</v>
      </c>
      <c r="T172" s="698">
        <f t="shared" si="5"/>
        <v>66515.459999999992</v>
      </c>
    </row>
    <row r="173" spans="1:20" x14ac:dyDescent="0.3">
      <c r="A173" s="687" t="s">
        <v>453</v>
      </c>
      <c r="B173" s="688" t="s">
        <v>334</v>
      </c>
      <c r="C173" s="689" t="s">
        <v>303</v>
      </c>
      <c r="D173" s="690"/>
      <c r="E173" s="691">
        <v>11085.91</v>
      </c>
      <c r="F173" s="692">
        <v>11085.91</v>
      </c>
      <c r="G173" s="693">
        <v>11085.91</v>
      </c>
      <c r="H173" s="681"/>
      <c r="I173" s="694">
        <v>21</v>
      </c>
      <c r="J173" s="695">
        <v>23</v>
      </c>
      <c r="K173" s="696">
        <v>23</v>
      </c>
      <c r="L173" s="681"/>
      <c r="M173" s="697" t="s">
        <v>248</v>
      </c>
      <c r="N173" s="681"/>
      <c r="O173" s="697" t="s">
        <v>208</v>
      </c>
      <c r="P173" s="681"/>
      <c r="Q173" s="691">
        <f t="shared" si="6"/>
        <v>232804.11</v>
      </c>
      <c r="R173" s="692">
        <f t="shared" si="6"/>
        <v>254975.93</v>
      </c>
      <c r="S173" s="693">
        <f t="shared" si="6"/>
        <v>254975.93</v>
      </c>
      <c r="T173" s="698">
        <f t="shared" si="5"/>
        <v>742755.97</v>
      </c>
    </row>
    <row r="174" spans="1:20" x14ac:dyDescent="0.3">
      <c r="A174" s="687" t="s">
        <v>453</v>
      </c>
      <c r="B174" s="688" t="s">
        <v>335</v>
      </c>
      <c r="C174" s="689" t="s">
        <v>303</v>
      </c>
      <c r="D174" s="690"/>
      <c r="E174" s="691">
        <v>11085.91</v>
      </c>
      <c r="F174" s="692">
        <v>11085.91</v>
      </c>
      <c r="G174" s="693">
        <v>11085.91</v>
      </c>
      <c r="H174" s="681"/>
      <c r="I174" s="694">
        <v>7</v>
      </c>
      <c r="J174" s="695">
        <v>8</v>
      </c>
      <c r="K174" s="696">
        <v>8</v>
      </c>
      <c r="L174" s="681"/>
      <c r="M174" s="697" t="s">
        <v>248</v>
      </c>
      <c r="N174" s="681"/>
      <c r="O174" s="697" t="s">
        <v>208</v>
      </c>
      <c r="P174" s="681"/>
      <c r="Q174" s="691">
        <f t="shared" si="6"/>
        <v>77601.37</v>
      </c>
      <c r="R174" s="692">
        <f t="shared" si="6"/>
        <v>88687.28</v>
      </c>
      <c r="S174" s="693">
        <f t="shared" si="6"/>
        <v>88687.28</v>
      </c>
      <c r="T174" s="698">
        <f t="shared" si="5"/>
        <v>254975.93</v>
      </c>
    </row>
    <row r="175" spans="1:20" x14ac:dyDescent="0.3">
      <c r="A175" s="687" t="s">
        <v>453</v>
      </c>
      <c r="B175" s="688" t="s">
        <v>336</v>
      </c>
      <c r="C175" s="689" t="s">
        <v>303</v>
      </c>
      <c r="D175" s="690"/>
      <c r="E175" s="691">
        <v>11085.91</v>
      </c>
      <c r="F175" s="692">
        <v>11085.91</v>
      </c>
      <c r="G175" s="693">
        <v>11085.91</v>
      </c>
      <c r="H175" s="681"/>
      <c r="I175" s="694">
        <v>17</v>
      </c>
      <c r="J175" s="695">
        <v>16</v>
      </c>
      <c r="K175" s="696">
        <v>16</v>
      </c>
      <c r="L175" s="681"/>
      <c r="M175" s="697" t="s">
        <v>248</v>
      </c>
      <c r="N175" s="681"/>
      <c r="O175" s="697" t="s">
        <v>208</v>
      </c>
      <c r="P175" s="681"/>
      <c r="Q175" s="691">
        <f t="shared" si="6"/>
        <v>188460.47</v>
      </c>
      <c r="R175" s="692">
        <f t="shared" si="6"/>
        <v>177374.56</v>
      </c>
      <c r="S175" s="693">
        <f t="shared" si="6"/>
        <v>177374.56</v>
      </c>
      <c r="T175" s="698">
        <f t="shared" si="5"/>
        <v>543209.59000000008</v>
      </c>
    </row>
    <row r="176" spans="1:20" x14ac:dyDescent="0.3">
      <c r="A176" s="687" t="s">
        <v>453</v>
      </c>
      <c r="B176" s="688" t="s">
        <v>330</v>
      </c>
      <c r="C176" s="689" t="s">
        <v>303</v>
      </c>
      <c r="D176" s="690"/>
      <c r="E176" s="691">
        <v>8314.43</v>
      </c>
      <c r="F176" s="692">
        <v>8314.43</v>
      </c>
      <c r="G176" s="693">
        <v>8314.43</v>
      </c>
      <c r="H176" s="681"/>
      <c r="I176" s="694">
        <v>1</v>
      </c>
      <c r="J176" s="695">
        <v>1</v>
      </c>
      <c r="K176" s="696">
        <v>1</v>
      </c>
      <c r="L176" s="681"/>
      <c r="M176" s="697" t="s">
        <v>248</v>
      </c>
      <c r="N176" s="681"/>
      <c r="O176" s="697" t="s">
        <v>208</v>
      </c>
      <c r="P176" s="681"/>
      <c r="Q176" s="691">
        <f t="shared" si="6"/>
        <v>8314.43</v>
      </c>
      <c r="R176" s="692">
        <f t="shared" si="6"/>
        <v>8314.43</v>
      </c>
      <c r="S176" s="693">
        <f t="shared" si="6"/>
        <v>8314.43</v>
      </c>
      <c r="T176" s="698">
        <f t="shared" si="5"/>
        <v>24943.29</v>
      </c>
    </row>
    <row r="177" spans="1:20" x14ac:dyDescent="0.3">
      <c r="A177" s="687" t="s">
        <v>453</v>
      </c>
      <c r="B177" s="688" t="s">
        <v>337</v>
      </c>
      <c r="C177" s="689" t="s">
        <v>247</v>
      </c>
      <c r="D177" s="690"/>
      <c r="E177" s="691">
        <v>6194.94</v>
      </c>
      <c r="F177" s="692">
        <v>6194.94</v>
      </c>
      <c r="G177" s="693">
        <v>6194.94</v>
      </c>
      <c r="H177" s="681"/>
      <c r="I177" s="694">
        <v>1</v>
      </c>
      <c r="J177" s="695">
        <v>1</v>
      </c>
      <c r="K177" s="696">
        <v>1</v>
      </c>
      <c r="L177" s="681"/>
      <c r="M177" s="697" t="s">
        <v>248</v>
      </c>
      <c r="N177" s="681"/>
      <c r="O177" s="697" t="s">
        <v>208</v>
      </c>
      <c r="P177" s="681"/>
      <c r="Q177" s="691">
        <f t="shared" si="6"/>
        <v>6194.94</v>
      </c>
      <c r="R177" s="692">
        <f t="shared" si="6"/>
        <v>6194.94</v>
      </c>
      <c r="S177" s="693">
        <f t="shared" si="6"/>
        <v>6194.94</v>
      </c>
      <c r="T177" s="698">
        <f t="shared" si="5"/>
        <v>18584.82</v>
      </c>
    </row>
    <row r="178" spans="1:20" x14ac:dyDescent="0.3">
      <c r="A178" s="687" t="s">
        <v>453</v>
      </c>
      <c r="B178" s="688" t="s">
        <v>267</v>
      </c>
      <c r="C178" s="689" t="s">
        <v>247</v>
      </c>
      <c r="D178" s="690"/>
      <c r="E178" s="691">
        <v>8395.94</v>
      </c>
      <c r="F178" s="692">
        <v>8395.94</v>
      </c>
      <c r="G178" s="693">
        <v>8395.94</v>
      </c>
      <c r="H178" s="681"/>
      <c r="I178" s="694">
        <v>1</v>
      </c>
      <c r="J178" s="695">
        <v>1</v>
      </c>
      <c r="K178" s="696">
        <v>1</v>
      </c>
      <c r="L178" s="681"/>
      <c r="M178" s="697" t="s">
        <v>248</v>
      </c>
      <c r="N178" s="681"/>
      <c r="O178" s="697" t="s">
        <v>208</v>
      </c>
      <c r="P178" s="681"/>
      <c r="Q178" s="691">
        <f t="shared" si="6"/>
        <v>8395.94</v>
      </c>
      <c r="R178" s="692">
        <f t="shared" si="6"/>
        <v>8395.94</v>
      </c>
      <c r="S178" s="693">
        <f t="shared" si="6"/>
        <v>8395.94</v>
      </c>
      <c r="T178" s="698">
        <f t="shared" si="5"/>
        <v>25187.82</v>
      </c>
    </row>
    <row r="179" spans="1:20" x14ac:dyDescent="0.3">
      <c r="A179" s="687" t="s">
        <v>453</v>
      </c>
      <c r="B179" s="688" t="s">
        <v>268</v>
      </c>
      <c r="C179" s="689" t="s">
        <v>247</v>
      </c>
      <c r="D179" s="690"/>
      <c r="E179" s="691">
        <v>8853.8799999999992</v>
      </c>
      <c r="F179" s="692">
        <v>8853.8799999999992</v>
      </c>
      <c r="G179" s="693">
        <v>8853.8799999999992</v>
      </c>
      <c r="H179" s="681"/>
      <c r="I179" s="694">
        <v>3</v>
      </c>
      <c r="J179" s="695">
        <v>3</v>
      </c>
      <c r="K179" s="696">
        <v>3</v>
      </c>
      <c r="L179" s="681"/>
      <c r="M179" s="697" t="s">
        <v>248</v>
      </c>
      <c r="N179" s="681"/>
      <c r="O179" s="697" t="s">
        <v>208</v>
      </c>
      <c r="P179" s="681"/>
      <c r="Q179" s="691">
        <f t="shared" si="6"/>
        <v>26561.64</v>
      </c>
      <c r="R179" s="692">
        <f t="shared" si="6"/>
        <v>26561.64</v>
      </c>
      <c r="S179" s="693">
        <f t="shared" si="6"/>
        <v>26561.64</v>
      </c>
      <c r="T179" s="698">
        <f t="shared" si="5"/>
        <v>79684.92</v>
      </c>
    </row>
    <row r="180" spans="1:20" x14ac:dyDescent="0.3">
      <c r="A180" s="687" t="s">
        <v>453</v>
      </c>
      <c r="B180" s="688" t="s">
        <v>275</v>
      </c>
      <c r="C180" s="689" t="s">
        <v>270</v>
      </c>
      <c r="D180" s="690"/>
      <c r="E180" s="691">
        <v>4151.96</v>
      </c>
      <c r="F180" s="692">
        <v>4151.96</v>
      </c>
      <c r="G180" s="693">
        <v>4151.96</v>
      </c>
      <c r="H180" s="681"/>
      <c r="I180" s="694">
        <v>1</v>
      </c>
      <c r="J180" s="695">
        <v>1</v>
      </c>
      <c r="K180" s="696">
        <v>1</v>
      </c>
      <c r="L180" s="681"/>
      <c r="M180" s="697" t="s">
        <v>248</v>
      </c>
      <c r="N180" s="681"/>
      <c r="O180" s="697" t="s">
        <v>208</v>
      </c>
      <c r="P180" s="681"/>
      <c r="Q180" s="691">
        <f t="shared" si="6"/>
        <v>4151.96</v>
      </c>
      <c r="R180" s="692">
        <f t="shared" si="6"/>
        <v>4151.96</v>
      </c>
      <c r="S180" s="693">
        <f t="shared" si="6"/>
        <v>4151.96</v>
      </c>
      <c r="T180" s="698">
        <f t="shared" si="5"/>
        <v>12455.880000000001</v>
      </c>
    </row>
    <row r="181" spans="1:20" x14ac:dyDescent="0.3">
      <c r="A181" s="687" t="s">
        <v>453</v>
      </c>
      <c r="B181" s="688" t="s">
        <v>283</v>
      </c>
      <c r="C181" s="689" t="s">
        <v>270</v>
      </c>
      <c r="D181" s="690"/>
      <c r="E181" s="691">
        <v>4290.72</v>
      </c>
      <c r="F181" s="692">
        <v>4290.72</v>
      </c>
      <c r="G181" s="693">
        <v>4290.72</v>
      </c>
      <c r="H181" s="681"/>
      <c r="I181" s="694">
        <v>1</v>
      </c>
      <c r="J181" s="695">
        <v>1</v>
      </c>
      <c r="K181" s="696">
        <v>1</v>
      </c>
      <c r="L181" s="681"/>
      <c r="M181" s="697" t="s">
        <v>248</v>
      </c>
      <c r="N181" s="681"/>
      <c r="O181" s="697" t="s">
        <v>208</v>
      </c>
      <c r="P181" s="681"/>
      <c r="Q181" s="691">
        <f t="shared" si="6"/>
        <v>4290.72</v>
      </c>
      <c r="R181" s="692">
        <f t="shared" si="6"/>
        <v>4290.72</v>
      </c>
      <c r="S181" s="693">
        <f t="shared" si="6"/>
        <v>4290.72</v>
      </c>
      <c r="T181" s="698">
        <f t="shared" si="5"/>
        <v>12872.16</v>
      </c>
    </row>
    <row r="182" spans="1:20" x14ac:dyDescent="0.3">
      <c r="A182" s="687" t="s">
        <v>453</v>
      </c>
      <c r="B182" s="688" t="s">
        <v>284</v>
      </c>
      <c r="C182" s="689" t="s">
        <v>270</v>
      </c>
      <c r="D182" s="690"/>
      <c r="E182" s="691">
        <v>4429.5</v>
      </c>
      <c r="F182" s="692">
        <v>4429.5</v>
      </c>
      <c r="G182" s="693">
        <v>4429.5</v>
      </c>
      <c r="H182" s="681"/>
      <c r="I182" s="694">
        <v>1</v>
      </c>
      <c r="J182" s="695">
        <v>1</v>
      </c>
      <c r="K182" s="696">
        <v>1</v>
      </c>
      <c r="L182" s="681"/>
      <c r="M182" s="697" t="s">
        <v>248</v>
      </c>
      <c r="N182" s="681"/>
      <c r="O182" s="697" t="s">
        <v>208</v>
      </c>
      <c r="P182" s="681"/>
      <c r="Q182" s="691">
        <f t="shared" si="6"/>
        <v>4429.5</v>
      </c>
      <c r="R182" s="692">
        <f t="shared" si="6"/>
        <v>4429.5</v>
      </c>
      <c r="S182" s="693">
        <f t="shared" si="6"/>
        <v>4429.5</v>
      </c>
      <c r="T182" s="698">
        <f t="shared" si="5"/>
        <v>13288.5</v>
      </c>
    </row>
    <row r="183" spans="1:20" x14ac:dyDescent="0.3">
      <c r="A183" s="687" t="s">
        <v>453</v>
      </c>
      <c r="B183" s="688" t="s">
        <v>285</v>
      </c>
      <c r="C183" s="689" t="s">
        <v>270</v>
      </c>
      <c r="D183" s="690"/>
      <c r="E183" s="691">
        <v>4429.5</v>
      </c>
      <c r="F183" s="692">
        <v>4429.5</v>
      </c>
      <c r="G183" s="693">
        <v>4429.5</v>
      </c>
      <c r="H183" s="681"/>
      <c r="I183" s="694">
        <v>1</v>
      </c>
      <c r="J183" s="695">
        <v>1</v>
      </c>
      <c r="K183" s="696">
        <v>1</v>
      </c>
      <c r="L183" s="681"/>
      <c r="M183" s="697" t="s">
        <v>248</v>
      </c>
      <c r="N183" s="681"/>
      <c r="O183" s="697" t="s">
        <v>208</v>
      </c>
      <c r="P183" s="681"/>
      <c r="Q183" s="691">
        <f t="shared" si="6"/>
        <v>4429.5</v>
      </c>
      <c r="R183" s="692">
        <f t="shared" si="6"/>
        <v>4429.5</v>
      </c>
      <c r="S183" s="693">
        <f t="shared" si="6"/>
        <v>4429.5</v>
      </c>
      <c r="T183" s="698">
        <f t="shared" si="5"/>
        <v>13288.5</v>
      </c>
    </row>
    <row r="184" spans="1:20" x14ac:dyDescent="0.3">
      <c r="A184" s="687" t="s">
        <v>453</v>
      </c>
      <c r="B184" s="688" t="s">
        <v>296</v>
      </c>
      <c r="C184" s="689" t="s">
        <v>270</v>
      </c>
      <c r="D184" s="690"/>
      <c r="E184" s="691">
        <v>4706.88</v>
      </c>
      <c r="F184" s="692">
        <v>4706.88</v>
      </c>
      <c r="G184" s="693">
        <v>4706.88</v>
      </c>
      <c r="H184" s="681"/>
      <c r="I184" s="694">
        <v>1</v>
      </c>
      <c r="J184" s="695">
        <v>1</v>
      </c>
      <c r="K184" s="696">
        <v>1</v>
      </c>
      <c r="L184" s="681"/>
      <c r="M184" s="697" t="s">
        <v>248</v>
      </c>
      <c r="N184" s="681"/>
      <c r="O184" s="697" t="s">
        <v>208</v>
      </c>
      <c r="P184" s="681"/>
      <c r="Q184" s="691">
        <f t="shared" si="6"/>
        <v>4706.88</v>
      </c>
      <c r="R184" s="692">
        <f t="shared" si="6"/>
        <v>4706.88</v>
      </c>
      <c r="S184" s="693">
        <f t="shared" si="6"/>
        <v>4706.88</v>
      </c>
      <c r="T184" s="698">
        <f t="shared" si="5"/>
        <v>14120.64</v>
      </c>
    </row>
    <row r="185" spans="1:20" x14ac:dyDescent="0.3">
      <c r="A185" s="687" t="s">
        <v>453</v>
      </c>
      <c r="B185" s="688" t="s">
        <v>297</v>
      </c>
      <c r="C185" s="689" t="s">
        <v>270</v>
      </c>
      <c r="D185" s="690"/>
      <c r="E185" s="691">
        <v>5123.1000000000004</v>
      </c>
      <c r="F185" s="692">
        <v>5123.1000000000004</v>
      </c>
      <c r="G185" s="693">
        <v>5123.1000000000004</v>
      </c>
      <c r="H185" s="681"/>
      <c r="I185" s="694">
        <v>2</v>
      </c>
      <c r="J185" s="695">
        <v>2</v>
      </c>
      <c r="K185" s="696">
        <v>2</v>
      </c>
      <c r="L185" s="681"/>
      <c r="M185" s="697" t="s">
        <v>248</v>
      </c>
      <c r="N185" s="681"/>
      <c r="O185" s="697" t="s">
        <v>208</v>
      </c>
      <c r="P185" s="681"/>
      <c r="Q185" s="691">
        <f t="shared" si="6"/>
        <v>10246.200000000001</v>
      </c>
      <c r="R185" s="692">
        <f t="shared" si="6"/>
        <v>10246.200000000001</v>
      </c>
      <c r="S185" s="693">
        <f t="shared" si="6"/>
        <v>10246.200000000001</v>
      </c>
      <c r="T185" s="698">
        <f t="shared" si="5"/>
        <v>30738.600000000002</v>
      </c>
    </row>
    <row r="186" spans="1:20" x14ac:dyDescent="0.3">
      <c r="A186" s="687" t="s">
        <v>453</v>
      </c>
      <c r="B186" s="688" t="s">
        <v>684</v>
      </c>
      <c r="C186" s="689" t="s">
        <v>270</v>
      </c>
      <c r="D186" s="690"/>
      <c r="E186" s="691">
        <v>0</v>
      </c>
      <c r="F186" s="692">
        <v>0</v>
      </c>
      <c r="G186" s="693">
        <v>4568.21</v>
      </c>
      <c r="H186" s="681"/>
      <c r="I186" s="694">
        <v>0</v>
      </c>
      <c r="J186" s="695">
        <v>0</v>
      </c>
      <c r="K186" s="696">
        <v>1</v>
      </c>
      <c r="L186" s="681"/>
      <c r="M186" s="697" t="s">
        <v>248</v>
      </c>
      <c r="N186" s="681"/>
      <c r="O186" s="697" t="s">
        <v>208</v>
      </c>
      <c r="P186" s="681"/>
      <c r="Q186" s="691">
        <f t="shared" si="6"/>
        <v>0</v>
      </c>
      <c r="R186" s="692">
        <f t="shared" si="6"/>
        <v>0</v>
      </c>
      <c r="S186" s="693">
        <f t="shared" si="6"/>
        <v>4568.21</v>
      </c>
      <c r="T186" s="698">
        <f t="shared" si="5"/>
        <v>4568.21</v>
      </c>
    </row>
    <row r="187" spans="1:20" x14ac:dyDescent="0.3">
      <c r="A187" s="687" t="s">
        <v>453</v>
      </c>
      <c r="B187" s="688" t="s">
        <v>335</v>
      </c>
      <c r="C187" s="689" t="s">
        <v>303</v>
      </c>
      <c r="D187" s="690"/>
      <c r="E187" s="691">
        <v>5542.96</v>
      </c>
      <c r="F187" s="692">
        <v>5542.96</v>
      </c>
      <c r="G187" s="693">
        <v>5542.96</v>
      </c>
      <c r="H187" s="681"/>
      <c r="I187" s="694">
        <v>1</v>
      </c>
      <c r="J187" s="695">
        <v>1</v>
      </c>
      <c r="K187" s="696">
        <v>1</v>
      </c>
      <c r="L187" s="681"/>
      <c r="M187" s="697" t="s">
        <v>248</v>
      </c>
      <c r="N187" s="681"/>
      <c r="O187" s="697" t="s">
        <v>208</v>
      </c>
      <c r="P187" s="681"/>
      <c r="Q187" s="691">
        <f t="shared" si="6"/>
        <v>5542.96</v>
      </c>
      <c r="R187" s="692">
        <f t="shared" si="6"/>
        <v>5542.96</v>
      </c>
      <c r="S187" s="693">
        <f t="shared" si="6"/>
        <v>5542.96</v>
      </c>
      <c r="T187" s="698">
        <f t="shared" si="5"/>
        <v>16628.88</v>
      </c>
    </row>
    <row r="188" spans="1:20" x14ac:dyDescent="0.3">
      <c r="A188" s="699" t="s">
        <v>453</v>
      </c>
      <c r="B188" s="688" t="s">
        <v>367</v>
      </c>
      <c r="C188" s="689" t="s">
        <v>247</v>
      </c>
      <c r="D188" s="690"/>
      <c r="E188" s="691">
        <v>10964.36</v>
      </c>
      <c r="F188" s="692">
        <v>10964.36</v>
      </c>
      <c r="G188" s="693">
        <v>10964.36</v>
      </c>
      <c r="H188" s="681"/>
      <c r="I188" s="694">
        <v>2</v>
      </c>
      <c r="J188" s="695">
        <v>2</v>
      </c>
      <c r="K188" s="696">
        <v>2</v>
      </c>
      <c r="L188" s="681"/>
      <c r="M188" s="697" t="s">
        <v>248</v>
      </c>
      <c r="N188" s="681"/>
      <c r="O188" s="697" t="s">
        <v>208</v>
      </c>
      <c r="P188" s="681"/>
      <c r="Q188" s="691">
        <f t="shared" si="6"/>
        <v>21928.720000000001</v>
      </c>
      <c r="R188" s="692">
        <f t="shared" si="6"/>
        <v>21928.720000000001</v>
      </c>
      <c r="S188" s="693">
        <f t="shared" si="6"/>
        <v>21928.720000000001</v>
      </c>
      <c r="T188" s="698">
        <f t="shared" si="5"/>
        <v>65786.16</v>
      </c>
    </row>
    <row r="189" spans="1:20" x14ac:dyDescent="0.3">
      <c r="A189" s="700" t="s">
        <v>453</v>
      </c>
      <c r="B189" s="688" t="s">
        <v>368</v>
      </c>
      <c r="C189" s="689" t="s">
        <v>247</v>
      </c>
      <c r="D189" s="690"/>
      <c r="E189" s="691">
        <v>11668.66</v>
      </c>
      <c r="F189" s="692">
        <v>11668.66</v>
      </c>
      <c r="G189" s="693">
        <v>11668.66</v>
      </c>
      <c r="H189" s="681"/>
      <c r="I189" s="694">
        <v>1</v>
      </c>
      <c r="J189" s="695">
        <v>1</v>
      </c>
      <c r="K189" s="696">
        <v>1</v>
      </c>
      <c r="L189" s="681"/>
      <c r="M189" s="697" t="s">
        <v>248</v>
      </c>
      <c r="N189" s="681"/>
      <c r="O189" s="697" t="s">
        <v>208</v>
      </c>
      <c r="P189" s="681"/>
      <c r="Q189" s="691">
        <f t="shared" si="6"/>
        <v>11668.66</v>
      </c>
      <c r="R189" s="692">
        <f t="shared" si="6"/>
        <v>11668.66</v>
      </c>
      <c r="S189" s="693">
        <f t="shared" si="6"/>
        <v>11668.66</v>
      </c>
      <c r="T189" s="698">
        <f t="shared" si="5"/>
        <v>35005.979999999996</v>
      </c>
    </row>
    <row r="190" spans="1:20" x14ac:dyDescent="0.3">
      <c r="A190" s="700" t="s">
        <v>453</v>
      </c>
      <c r="B190" s="688" t="s">
        <v>337</v>
      </c>
      <c r="C190" s="689" t="s">
        <v>247</v>
      </c>
      <c r="D190" s="690"/>
      <c r="E190" s="691">
        <v>12389.88</v>
      </c>
      <c r="F190" s="692">
        <v>0</v>
      </c>
      <c r="G190" s="693">
        <v>0</v>
      </c>
      <c r="H190" s="681"/>
      <c r="I190" s="694">
        <v>1</v>
      </c>
      <c r="J190" s="695">
        <v>0</v>
      </c>
      <c r="K190" s="696">
        <v>0</v>
      </c>
      <c r="L190" s="681"/>
      <c r="M190" s="697" t="s">
        <v>248</v>
      </c>
      <c r="N190" s="681"/>
      <c r="O190" s="697" t="s">
        <v>208</v>
      </c>
      <c r="P190" s="681"/>
      <c r="Q190" s="691">
        <f t="shared" si="6"/>
        <v>12389.88</v>
      </c>
      <c r="R190" s="692">
        <f t="shared" si="6"/>
        <v>0</v>
      </c>
      <c r="S190" s="693">
        <f t="shared" si="6"/>
        <v>0</v>
      </c>
      <c r="T190" s="698">
        <f t="shared" si="5"/>
        <v>12389.88</v>
      </c>
    </row>
    <row r="191" spans="1:20" x14ac:dyDescent="0.3">
      <c r="A191" s="700" t="s">
        <v>453</v>
      </c>
      <c r="B191" s="688" t="s">
        <v>252</v>
      </c>
      <c r="C191" s="689" t="s">
        <v>247</v>
      </c>
      <c r="D191" s="690"/>
      <c r="E191" s="691">
        <v>13183.85</v>
      </c>
      <c r="F191" s="692">
        <v>13183.85</v>
      </c>
      <c r="G191" s="693">
        <v>13183.85</v>
      </c>
      <c r="H191" s="681"/>
      <c r="I191" s="694">
        <v>2</v>
      </c>
      <c r="J191" s="695">
        <v>4</v>
      </c>
      <c r="K191" s="696">
        <v>3</v>
      </c>
      <c r="L191" s="681"/>
      <c r="M191" s="697" t="s">
        <v>248</v>
      </c>
      <c r="N191" s="681"/>
      <c r="O191" s="697" t="s">
        <v>208</v>
      </c>
      <c r="P191" s="681"/>
      <c r="Q191" s="691">
        <f t="shared" si="6"/>
        <v>26367.7</v>
      </c>
      <c r="R191" s="692">
        <f t="shared" si="6"/>
        <v>52735.4</v>
      </c>
      <c r="S191" s="693">
        <f t="shared" si="6"/>
        <v>39551.550000000003</v>
      </c>
      <c r="T191" s="698">
        <f t="shared" si="5"/>
        <v>118654.65000000001</v>
      </c>
    </row>
    <row r="192" spans="1:20" x14ac:dyDescent="0.3">
      <c r="A192" s="700" t="s">
        <v>453</v>
      </c>
      <c r="B192" s="688" t="s">
        <v>255</v>
      </c>
      <c r="C192" s="689" t="s">
        <v>247</v>
      </c>
      <c r="D192" s="690"/>
      <c r="E192" s="691">
        <v>13752.71</v>
      </c>
      <c r="F192" s="692">
        <v>13752.71</v>
      </c>
      <c r="G192" s="693">
        <v>13752.71</v>
      </c>
      <c r="H192" s="681"/>
      <c r="I192" s="694">
        <v>29</v>
      </c>
      <c r="J192" s="695">
        <v>30</v>
      </c>
      <c r="K192" s="696">
        <v>31</v>
      </c>
      <c r="L192" s="681"/>
      <c r="M192" s="697" t="s">
        <v>248</v>
      </c>
      <c r="N192" s="681"/>
      <c r="O192" s="697" t="s">
        <v>208</v>
      </c>
      <c r="P192" s="681"/>
      <c r="Q192" s="691">
        <f t="shared" si="6"/>
        <v>398828.58999999997</v>
      </c>
      <c r="R192" s="692">
        <f t="shared" si="6"/>
        <v>412581.3</v>
      </c>
      <c r="S192" s="693">
        <f t="shared" si="6"/>
        <v>426334.00999999995</v>
      </c>
      <c r="T192" s="698">
        <f t="shared" si="5"/>
        <v>1237743.8999999999</v>
      </c>
    </row>
    <row r="193" spans="1:20" x14ac:dyDescent="0.3">
      <c r="A193" s="700" t="s">
        <v>453</v>
      </c>
      <c r="B193" s="688" t="s">
        <v>256</v>
      </c>
      <c r="C193" s="689" t="s">
        <v>247</v>
      </c>
      <c r="D193" s="690"/>
      <c r="E193" s="691">
        <v>14635.91</v>
      </c>
      <c r="F193" s="692">
        <v>14635.91</v>
      </c>
      <c r="G193" s="693">
        <v>14635.91</v>
      </c>
      <c r="H193" s="681"/>
      <c r="I193" s="694">
        <v>15</v>
      </c>
      <c r="J193" s="695">
        <v>13</v>
      </c>
      <c r="K193" s="696">
        <v>13</v>
      </c>
      <c r="L193" s="681"/>
      <c r="M193" s="697" t="s">
        <v>248</v>
      </c>
      <c r="N193" s="681"/>
      <c r="O193" s="697" t="s">
        <v>208</v>
      </c>
      <c r="P193" s="681"/>
      <c r="Q193" s="691">
        <f t="shared" si="6"/>
        <v>219538.65</v>
      </c>
      <c r="R193" s="692">
        <f t="shared" si="6"/>
        <v>190266.83</v>
      </c>
      <c r="S193" s="693">
        <f t="shared" si="6"/>
        <v>190266.83</v>
      </c>
      <c r="T193" s="698">
        <f t="shared" si="5"/>
        <v>600072.30999999994</v>
      </c>
    </row>
    <row r="194" spans="1:20" x14ac:dyDescent="0.3">
      <c r="A194" s="700" t="s">
        <v>453</v>
      </c>
      <c r="B194" s="688" t="s">
        <v>257</v>
      </c>
      <c r="C194" s="689" t="s">
        <v>247</v>
      </c>
      <c r="D194" s="690"/>
      <c r="E194" s="691">
        <v>13752.71</v>
      </c>
      <c r="F194" s="692">
        <v>13752.71</v>
      </c>
      <c r="G194" s="693">
        <v>13752.71</v>
      </c>
      <c r="H194" s="681"/>
      <c r="I194" s="694">
        <v>1</v>
      </c>
      <c r="J194" s="695">
        <v>1</v>
      </c>
      <c r="K194" s="696">
        <v>1</v>
      </c>
      <c r="L194" s="681"/>
      <c r="M194" s="697" t="s">
        <v>248</v>
      </c>
      <c r="N194" s="681"/>
      <c r="O194" s="697" t="s">
        <v>208</v>
      </c>
      <c r="P194" s="681"/>
      <c r="Q194" s="691">
        <f t="shared" si="6"/>
        <v>13752.71</v>
      </c>
      <c r="R194" s="692">
        <f t="shared" si="6"/>
        <v>13752.71</v>
      </c>
      <c r="S194" s="693">
        <f t="shared" si="6"/>
        <v>13752.71</v>
      </c>
      <c r="T194" s="698">
        <f t="shared" si="5"/>
        <v>41258.129999999997</v>
      </c>
    </row>
    <row r="195" spans="1:20" x14ac:dyDescent="0.3">
      <c r="A195" s="700" t="s">
        <v>453</v>
      </c>
      <c r="B195" s="688" t="s">
        <v>258</v>
      </c>
      <c r="C195" s="689" t="s">
        <v>247</v>
      </c>
      <c r="D195" s="690"/>
      <c r="E195" s="691">
        <v>14635.91</v>
      </c>
      <c r="F195" s="692">
        <v>14635.91</v>
      </c>
      <c r="G195" s="693">
        <v>14635.91</v>
      </c>
      <c r="H195" s="681"/>
      <c r="I195" s="694">
        <v>3</v>
      </c>
      <c r="J195" s="695">
        <v>2</v>
      </c>
      <c r="K195" s="696">
        <v>2</v>
      </c>
      <c r="L195" s="681"/>
      <c r="M195" s="697" t="s">
        <v>248</v>
      </c>
      <c r="N195" s="681"/>
      <c r="O195" s="697" t="s">
        <v>208</v>
      </c>
      <c r="P195" s="681"/>
      <c r="Q195" s="691">
        <f t="shared" si="6"/>
        <v>43907.729999999996</v>
      </c>
      <c r="R195" s="692">
        <f t="shared" si="6"/>
        <v>29271.82</v>
      </c>
      <c r="S195" s="693">
        <f t="shared" si="6"/>
        <v>29271.82</v>
      </c>
      <c r="T195" s="698">
        <f t="shared" si="5"/>
        <v>102451.37</v>
      </c>
    </row>
    <row r="196" spans="1:20" x14ac:dyDescent="0.3">
      <c r="A196" s="700" t="s">
        <v>453</v>
      </c>
      <c r="B196" s="688" t="s">
        <v>685</v>
      </c>
      <c r="C196" s="689" t="s">
        <v>247</v>
      </c>
      <c r="D196" s="690"/>
      <c r="E196" s="691">
        <v>0</v>
      </c>
      <c r="F196" s="692">
        <v>0</v>
      </c>
      <c r="G196" s="693">
        <v>13752.71</v>
      </c>
      <c r="H196" s="681"/>
      <c r="I196" s="694">
        <v>0</v>
      </c>
      <c r="J196" s="695">
        <v>0</v>
      </c>
      <c r="K196" s="696">
        <v>1</v>
      </c>
      <c r="L196" s="681"/>
      <c r="M196" s="697" t="s">
        <v>248</v>
      </c>
      <c r="N196" s="681"/>
      <c r="O196" s="697" t="s">
        <v>208</v>
      </c>
      <c r="P196" s="681"/>
      <c r="Q196" s="691">
        <f t="shared" si="6"/>
        <v>0</v>
      </c>
      <c r="R196" s="692">
        <f t="shared" si="6"/>
        <v>0</v>
      </c>
      <c r="S196" s="693">
        <f t="shared" si="6"/>
        <v>13752.71</v>
      </c>
      <c r="T196" s="698">
        <f t="shared" si="5"/>
        <v>13752.71</v>
      </c>
    </row>
    <row r="197" spans="1:20" x14ac:dyDescent="0.3">
      <c r="A197" s="700" t="s">
        <v>453</v>
      </c>
      <c r="B197" s="688" t="s">
        <v>432</v>
      </c>
      <c r="C197" s="689" t="s">
        <v>247</v>
      </c>
      <c r="D197" s="690"/>
      <c r="E197" s="691">
        <v>13752.71</v>
      </c>
      <c r="F197" s="692">
        <v>13752.71</v>
      </c>
      <c r="G197" s="693">
        <v>13752.71</v>
      </c>
      <c r="H197" s="681"/>
      <c r="I197" s="694">
        <v>1</v>
      </c>
      <c r="J197" s="695">
        <v>1</v>
      </c>
      <c r="K197" s="696">
        <v>1</v>
      </c>
      <c r="L197" s="681"/>
      <c r="M197" s="697" t="s">
        <v>248</v>
      </c>
      <c r="N197" s="681"/>
      <c r="O197" s="697" t="s">
        <v>208</v>
      </c>
      <c r="P197" s="681"/>
      <c r="Q197" s="691">
        <f t="shared" si="6"/>
        <v>13752.71</v>
      </c>
      <c r="R197" s="692">
        <f t="shared" si="6"/>
        <v>13752.71</v>
      </c>
      <c r="S197" s="693">
        <f t="shared" si="6"/>
        <v>13752.71</v>
      </c>
      <c r="T197" s="698">
        <f t="shared" si="5"/>
        <v>41258.129999999997</v>
      </c>
    </row>
    <row r="198" spans="1:20" x14ac:dyDescent="0.3">
      <c r="A198" s="700" t="s">
        <v>453</v>
      </c>
      <c r="B198" s="688" t="s">
        <v>260</v>
      </c>
      <c r="C198" s="689" t="s">
        <v>247</v>
      </c>
      <c r="D198" s="690"/>
      <c r="E198" s="691">
        <v>14635.91</v>
      </c>
      <c r="F198" s="692">
        <v>0</v>
      </c>
      <c r="G198" s="693">
        <v>0</v>
      </c>
      <c r="H198" s="681"/>
      <c r="I198" s="694">
        <v>1</v>
      </c>
      <c r="J198" s="695">
        <v>0</v>
      </c>
      <c r="K198" s="696">
        <v>0</v>
      </c>
      <c r="L198" s="681"/>
      <c r="M198" s="697" t="s">
        <v>248</v>
      </c>
      <c r="N198" s="681"/>
      <c r="O198" s="697" t="s">
        <v>208</v>
      </c>
      <c r="P198" s="681"/>
      <c r="Q198" s="691">
        <f t="shared" si="6"/>
        <v>14635.91</v>
      </c>
      <c r="R198" s="692">
        <f t="shared" si="6"/>
        <v>0</v>
      </c>
      <c r="S198" s="693">
        <f t="shared" si="6"/>
        <v>0</v>
      </c>
      <c r="T198" s="698">
        <f t="shared" si="5"/>
        <v>14635.91</v>
      </c>
    </row>
    <row r="199" spans="1:20" x14ac:dyDescent="0.3">
      <c r="A199" s="700" t="s">
        <v>453</v>
      </c>
      <c r="B199" s="688" t="s">
        <v>261</v>
      </c>
      <c r="C199" s="689" t="s">
        <v>247</v>
      </c>
      <c r="D199" s="690"/>
      <c r="E199" s="691">
        <v>15265.44</v>
      </c>
      <c r="F199" s="692">
        <v>15265.44</v>
      </c>
      <c r="G199" s="693">
        <v>15265.44</v>
      </c>
      <c r="H199" s="681"/>
      <c r="I199" s="694">
        <v>5</v>
      </c>
      <c r="J199" s="695">
        <v>6</v>
      </c>
      <c r="K199" s="696">
        <v>6</v>
      </c>
      <c r="L199" s="681"/>
      <c r="M199" s="697" t="s">
        <v>248</v>
      </c>
      <c r="N199" s="681"/>
      <c r="O199" s="697" t="s">
        <v>208</v>
      </c>
      <c r="P199" s="681"/>
      <c r="Q199" s="691">
        <f t="shared" si="6"/>
        <v>76327.199999999997</v>
      </c>
      <c r="R199" s="692">
        <f t="shared" si="6"/>
        <v>91592.639999999999</v>
      </c>
      <c r="S199" s="693">
        <f t="shared" si="6"/>
        <v>91592.639999999999</v>
      </c>
      <c r="T199" s="698">
        <f t="shared" si="5"/>
        <v>259512.47999999998</v>
      </c>
    </row>
    <row r="200" spans="1:20" x14ac:dyDescent="0.3">
      <c r="A200" s="700" t="s">
        <v>453</v>
      </c>
      <c r="B200" s="688" t="s">
        <v>262</v>
      </c>
      <c r="C200" s="689" t="s">
        <v>247</v>
      </c>
      <c r="D200" s="690"/>
      <c r="E200" s="691">
        <v>16245.72</v>
      </c>
      <c r="F200" s="692">
        <v>16245.72</v>
      </c>
      <c r="G200" s="693">
        <v>16245.72</v>
      </c>
      <c r="H200" s="681"/>
      <c r="I200" s="694">
        <v>12</v>
      </c>
      <c r="J200" s="695">
        <v>12</v>
      </c>
      <c r="K200" s="696">
        <v>12</v>
      </c>
      <c r="L200" s="681"/>
      <c r="M200" s="697" t="s">
        <v>248</v>
      </c>
      <c r="N200" s="681"/>
      <c r="O200" s="697" t="s">
        <v>208</v>
      </c>
      <c r="P200" s="681"/>
      <c r="Q200" s="691">
        <f t="shared" si="6"/>
        <v>194948.63999999998</v>
      </c>
      <c r="R200" s="692">
        <f t="shared" si="6"/>
        <v>194948.63999999998</v>
      </c>
      <c r="S200" s="693">
        <f t="shared" si="6"/>
        <v>194948.63999999998</v>
      </c>
      <c r="T200" s="698">
        <f t="shared" si="5"/>
        <v>584845.91999999993</v>
      </c>
    </row>
    <row r="201" spans="1:20" x14ac:dyDescent="0.3">
      <c r="A201" s="700" t="s">
        <v>453</v>
      </c>
      <c r="B201" s="688" t="s">
        <v>646</v>
      </c>
      <c r="C201" s="689" t="s">
        <v>247</v>
      </c>
      <c r="D201" s="690"/>
      <c r="E201" s="691">
        <v>15265.44</v>
      </c>
      <c r="F201" s="692">
        <v>15265.44</v>
      </c>
      <c r="G201" s="693">
        <v>15265.44</v>
      </c>
      <c r="H201" s="681"/>
      <c r="I201" s="694">
        <v>1</v>
      </c>
      <c r="J201" s="695">
        <v>2</v>
      </c>
      <c r="K201" s="696">
        <v>2</v>
      </c>
      <c r="L201" s="681"/>
      <c r="M201" s="697" t="s">
        <v>248</v>
      </c>
      <c r="N201" s="681"/>
      <c r="O201" s="697" t="s">
        <v>208</v>
      </c>
      <c r="P201" s="681"/>
      <c r="Q201" s="691">
        <f t="shared" si="6"/>
        <v>15265.44</v>
      </c>
      <c r="R201" s="692">
        <f t="shared" si="6"/>
        <v>30530.880000000001</v>
      </c>
      <c r="S201" s="693">
        <f t="shared" si="6"/>
        <v>30530.880000000001</v>
      </c>
      <c r="T201" s="698">
        <f t="shared" si="5"/>
        <v>76327.199999999997</v>
      </c>
    </row>
    <row r="202" spans="1:20" x14ac:dyDescent="0.3">
      <c r="A202" s="700" t="s">
        <v>453</v>
      </c>
      <c r="B202" s="688" t="s">
        <v>643</v>
      </c>
      <c r="C202" s="689" t="s">
        <v>247</v>
      </c>
      <c r="D202" s="690"/>
      <c r="E202" s="691">
        <v>0</v>
      </c>
      <c r="F202" s="692">
        <v>15265.44</v>
      </c>
      <c r="G202" s="693">
        <v>15265.44</v>
      </c>
      <c r="H202" s="681"/>
      <c r="I202" s="694">
        <v>0</v>
      </c>
      <c r="J202" s="695">
        <v>1</v>
      </c>
      <c r="K202" s="696">
        <v>1</v>
      </c>
      <c r="L202" s="681"/>
      <c r="M202" s="697" t="s">
        <v>248</v>
      </c>
      <c r="N202" s="681"/>
      <c r="O202" s="697" t="s">
        <v>208</v>
      </c>
      <c r="P202" s="681"/>
      <c r="Q202" s="691">
        <f t="shared" si="6"/>
        <v>0</v>
      </c>
      <c r="R202" s="692">
        <f t="shared" si="6"/>
        <v>15265.44</v>
      </c>
      <c r="S202" s="693">
        <f t="shared" si="6"/>
        <v>15265.44</v>
      </c>
      <c r="T202" s="698">
        <f t="shared" si="5"/>
        <v>30530.880000000001</v>
      </c>
    </row>
    <row r="203" spans="1:20" x14ac:dyDescent="0.3">
      <c r="A203" s="700" t="s">
        <v>453</v>
      </c>
      <c r="B203" s="688" t="s">
        <v>264</v>
      </c>
      <c r="C203" s="689" t="s">
        <v>247</v>
      </c>
      <c r="D203" s="690"/>
      <c r="E203" s="691">
        <v>16245.72</v>
      </c>
      <c r="F203" s="692">
        <v>16245.72</v>
      </c>
      <c r="G203" s="693">
        <v>16245.72</v>
      </c>
      <c r="H203" s="681"/>
      <c r="I203" s="694">
        <v>1</v>
      </c>
      <c r="J203" s="695">
        <v>1</v>
      </c>
      <c r="K203" s="696">
        <v>1</v>
      </c>
      <c r="L203" s="681"/>
      <c r="M203" s="697" t="s">
        <v>248</v>
      </c>
      <c r="N203" s="681"/>
      <c r="O203" s="697" t="s">
        <v>208</v>
      </c>
      <c r="P203" s="681"/>
      <c r="Q203" s="691">
        <f t="shared" si="6"/>
        <v>16245.72</v>
      </c>
      <c r="R203" s="692">
        <f t="shared" si="6"/>
        <v>16245.72</v>
      </c>
      <c r="S203" s="693">
        <f t="shared" si="6"/>
        <v>16245.72</v>
      </c>
      <c r="T203" s="698">
        <f t="shared" ref="T203:T242" si="7">Q203+R203+S203</f>
        <v>48737.159999999996</v>
      </c>
    </row>
    <row r="204" spans="1:20" x14ac:dyDescent="0.3">
      <c r="A204" s="700" t="s">
        <v>453</v>
      </c>
      <c r="B204" s="688" t="s">
        <v>265</v>
      </c>
      <c r="C204" s="689" t="s">
        <v>247</v>
      </c>
      <c r="D204" s="690"/>
      <c r="E204" s="691">
        <v>16791.87</v>
      </c>
      <c r="F204" s="692">
        <v>16791.87</v>
      </c>
      <c r="G204" s="693">
        <v>16791.87</v>
      </c>
      <c r="H204" s="681"/>
      <c r="I204" s="694">
        <v>1</v>
      </c>
      <c r="J204" s="695">
        <v>1</v>
      </c>
      <c r="K204" s="696">
        <v>1</v>
      </c>
      <c r="L204" s="681"/>
      <c r="M204" s="697" t="s">
        <v>248</v>
      </c>
      <c r="N204" s="681"/>
      <c r="O204" s="697" t="s">
        <v>208</v>
      </c>
      <c r="P204" s="681"/>
      <c r="Q204" s="691">
        <f t="shared" si="6"/>
        <v>16791.87</v>
      </c>
      <c r="R204" s="692">
        <f t="shared" si="6"/>
        <v>16791.87</v>
      </c>
      <c r="S204" s="693">
        <f t="shared" si="6"/>
        <v>16791.87</v>
      </c>
      <c r="T204" s="698">
        <f t="shared" si="7"/>
        <v>50375.61</v>
      </c>
    </row>
    <row r="205" spans="1:20" x14ac:dyDescent="0.3">
      <c r="A205" s="700" t="s">
        <v>453</v>
      </c>
      <c r="B205" s="688" t="s">
        <v>266</v>
      </c>
      <c r="C205" s="689" t="s">
        <v>247</v>
      </c>
      <c r="D205" s="690"/>
      <c r="E205" s="691">
        <v>17707.75</v>
      </c>
      <c r="F205" s="692">
        <v>17707.75</v>
      </c>
      <c r="G205" s="693">
        <v>17707.75</v>
      </c>
      <c r="H205" s="681"/>
      <c r="I205" s="694">
        <v>2</v>
      </c>
      <c r="J205" s="695">
        <v>2</v>
      </c>
      <c r="K205" s="696">
        <v>2</v>
      </c>
      <c r="L205" s="681"/>
      <c r="M205" s="697" t="s">
        <v>248</v>
      </c>
      <c r="N205" s="681"/>
      <c r="O205" s="697" t="s">
        <v>208</v>
      </c>
      <c r="P205" s="681"/>
      <c r="Q205" s="691">
        <f t="shared" si="6"/>
        <v>35415.5</v>
      </c>
      <c r="R205" s="692">
        <f t="shared" si="6"/>
        <v>35415.5</v>
      </c>
      <c r="S205" s="693">
        <f t="shared" si="6"/>
        <v>35415.5</v>
      </c>
      <c r="T205" s="698">
        <f t="shared" si="7"/>
        <v>106246.5</v>
      </c>
    </row>
    <row r="206" spans="1:20" x14ac:dyDescent="0.3">
      <c r="A206" s="700" t="s">
        <v>453</v>
      </c>
      <c r="B206" s="688" t="s">
        <v>267</v>
      </c>
      <c r="C206" s="689" t="s">
        <v>247</v>
      </c>
      <c r="D206" s="690"/>
      <c r="E206" s="691">
        <v>16791.87</v>
      </c>
      <c r="F206" s="692">
        <v>16791.87</v>
      </c>
      <c r="G206" s="693">
        <v>16791.87</v>
      </c>
      <c r="H206" s="681"/>
      <c r="I206" s="694">
        <v>2</v>
      </c>
      <c r="J206" s="695">
        <v>2</v>
      </c>
      <c r="K206" s="696">
        <v>2</v>
      </c>
      <c r="L206" s="681"/>
      <c r="M206" s="697" t="s">
        <v>248</v>
      </c>
      <c r="N206" s="681"/>
      <c r="O206" s="697" t="s">
        <v>208</v>
      </c>
      <c r="P206" s="681"/>
      <c r="Q206" s="691">
        <f t="shared" si="6"/>
        <v>33583.74</v>
      </c>
      <c r="R206" s="692">
        <f t="shared" si="6"/>
        <v>33583.74</v>
      </c>
      <c r="S206" s="693">
        <f t="shared" si="6"/>
        <v>33583.74</v>
      </c>
      <c r="T206" s="698">
        <f t="shared" si="7"/>
        <v>100751.22</v>
      </c>
    </row>
    <row r="207" spans="1:20" x14ac:dyDescent="0.3">
      <c r="A207" s="700" t="s">
        <v>453</v>
      </c>
      <c r="B207" s="688" t="s">
        <v>268</v>
      </c>
      <c r="C207" s="689" t="s">
        <v>247</v>
      </c>
      <c r="D207" s="690"/>
      <c r="E207" s="691">
        <v>17707.75</v>
      </c>
      <c r="F207" s="692">
        <v>17707.75</v>
      </c>
      <c r="G207" s="693">
        <v>17707.75</v>
      </c>
      <c r="H207" s="681"/>
      <c r="I207" s="694">
        <v>6</v>
      </c>
      <c r="J207" s="695">
        <v>4</v>
      </c>
      <c r="K207" s="696">
        <v>4</v>
      </c>
      <c r="L207" s="681"/>
      <c r="M207" s="697" t="s">
        <v>248</v>
      </c>
      <c r="N207" s="681"/>
      <c r="O207" s="697" t="s">
        <v>208</v>
      </c>
      <c r="P207" s="681"/>
      <c r="Q207" s="691">
        <f t="shared" si="6"/>
        <v>106246.5</v>
      </c>
      <c r="R207" s="692">
        <f t="shared" si="6"/>
        <v>70831</v>
      </c>
      <c r="S207" s="693">
        <f t="shared" si="6"/>
        <v>70831</v>
      </c>
      <c r="T207" s="698">
        <f t="shared" si="7"/>
        <v>247908.5</v>
      </c>
    </row>
    <row r="208" spans="1:20" x14ac:dyDescent="0.3">
      <c r="A208" s="700" t="s">
        <v>453</v>
      </c>
      <c r="B208" s="688" t="s">
        <v>272</v>
      </c>
      <c r="C208" s="689" t="s">
        <v>270</v>
      </c>
      <c r="D208" s="690"/>
      <c r="E208" s="691">
        <v>8026.52</v>
      </c>
      <c r="F208" s="692">
        <v>8026.52</v>
      </c>
      <c r="G208" s="693">
        <v>8026.52</v>
      </c>
      <c r="H208" s="681"/>
      <c r="I208" s="694">
        <v>52</v>
      </c>
      <c r="J208" s="695">
        <v>54</v>
      </c>
      <c r="K208" s="696">
        <v>53</v>
      </c>
      <c r="L208" s="681"/>
      <c r="M208" s="697" t="s">
        <v>248</v>
      </c>
      <c r="N208" s="681"/>
      <c r="O208" s="697" t="s">
        <v>208</v>
      </c>
      <c r="P208" s="681"/>
      <c r="Q208" s="691">
        <f t="shared" si="6"/>
        <v>417379.04000000004</v>
      </c>
      <c r="R208" s="692">
        <f t="shared" si="6"/>
        <v>433432.08</v>
      </c>
      <c r="S208" s="693">
        <f t="shared" si="6"/>
        <v>425405.56</v>
      </c>
      <c r="T208" s="698">
        <f t="shared" si="7"/>
        <v>1276216.6800000002</v>
      </c>
    </row>
    <row r="209" spans="1:20" x14ac:dyDescent="0.3">
      <c r="A209" s="700" t="s">
        <v>453</v>
      </c>
      <c r="B209" s="688" t="s">
        <v>273</v>
      </c>
      <c r="C209" s="689" t="s">
        <v>270</v>
      </c>
      <c r="D209" s="690"/>
      <c r="E209" s="691">
        <v>8303.92</v>
      </c>
      <c r="F209" s="692">
        <v>8303.92</v>
      </c>
      <c r="G209" s="693">
        <v>8303.92</v>
      </c>
      <c r="H209" s="681"/>
      <c r="I209" s="694">
        <v>6</v>
      </c>
      <c r="J209" s="695">
        <v>10</v>
      </c>
      <c r="K209" s="696">
        <v>10</v>
      </c>
      <c r="L209" s="681"/>
      <c r="M209" s="697" t="s">
        <v>248</v>
      </c>
      <c r="N209" s="681"/>
      <c r="O209" s="697" t="s">
        <v>208</v>
      </c>
      <c r="P209" s="681"/>
      <c r="Q209" s="691">
        <f t="shared" si="6"/>
        <v>49823.520000000004</v>
      </c>
      <c r="R209" s="692">
        <f t="shared" si="6"/>
        <v>83039.199999999997</v>
      </c>
      <c r="S209" s="693">
        <f t="shared" si="6"/>
        <v>83039.199999999997</v>
      </c>
      <c r="T209" s="698">
        <f t="shared" si="7"/>
        <v>215901.91999999998</v>
      </c>
    </row>
    <row r="210" spans="1:20" x14ac:dyDescent="0.3">
      <c r="A210" s="700" t="s">
        <v>453</v>
      </c>
      <c r="B210" s="688" t="s">
        <v>274</v>
      </c>
      <c r="C210" s="689" t="s">
        <v>270</v>
      </c>
      <c r="D210" s="690"/>
      <c r="E210" s="691">
        <v>8026.52</v>
      </c>
      <c r="F210" s="692">
        <v>8026.52</v>
      </c>
      <c r="G210" s="693">
        <v>8026.52</v>
      </c>
      <c r="H210" s="681"/>
      <c r="I210" s="694">
        <v>3</v>
      </c>
      <c r="J210" s="695">
        <v>3</v>
      </c>
      <c r="K210" s="696">
        <v>3</v>
      </c>
      <c r="L210" s="681"/>
      <c r="M210" s="697" t="s">
        <v>248</v>
      </c>
      <c r="N210" s="681"/>
      <c r="O210" s="697" t="s">
        <v>208</v>
      </c>
      <c r="P210" s="681"/>
      <c r="Q210" s="691">
        <f t="shared" si="6"/>
        <v>24079.56</v>
      </c>
      <c r="R210" s="692">
        <f t="shared" si="6"/>
        <v>24079.56</v>
      </c>
      <c r="S210" s="693">
        <f t="shared" si="6"/>
        <v>24079.56</v>
      </c>
      <c r="T210" s="698">
        <f t="shared" si="7"/>
        <v>72238.680000000008</v>
      </c>
    </row>
    <row r="211" spans="1:20" x14ac:dyDescent="0.3">
      <c r="A211" s="700" t="s">
        <v>453</v>
      </c>
      <c r="B211" s="688" t="s">
        <v>369</v>
      </c>
      <c r="C211" s="689" t="s">
        <v>270</v>
      </c>
      <c r="D211" s="690"/>
      <c r="E211" s="691">
        <v>9136.41</v>
      </c>
      <c r="F211" s="692">
        <v>9136.41</v>
      </c>
      <c r="G211" s="693">
        <v>0</v>
      </c>
      <c r="H211" s="681"/>
      <c r="I211" s="694">
        <v>2</v>
      </c>
      <c r="J211" s="695">
        <v>2</v>
      </c>
      <c r="K211" s="696">
        <v>0</v>
      </c>
      <c r="L211" s="681"/>
      <c r="M211" s="697" t="s">
        <v>248</v>
      </c>
      <c r="N211" s="681"/>
      <c r="O211" s="697" t="s">
        <v>208</v>
      </c>
      <c r="P211" s="681"/>
      <c r="Q211" s="691">
        <f t="shared" si="6"/>
        <v>18272.82</v>
      </c>
      <c r="R211" s="692">
        <f t="shared" si="6"/>
        <v>18272.82</v>
      </c>
      <c r="S211" s="693">
        <f t="shared" si="6"/>
        <v>0</v>
      </c>
      <c r="T211" s="698">
        <f t="shared" si="7"/>
        <v>36545.64</v>
      </c>
    </row>
    <row r="212" spans="1:20" x14ac:dyDescent="0.3">
      <c r="A212" s="700" t="s">
        <v>453</v>
      </c>
      <c r="B212" s="688" t="s">
        <v>288</v>
      </c>
      <c r="C212" s="689" t="s">
        <v>270</v>
      </c>
      <c r="D212" s="690"/>
      <c r="E212" s="691">
        <v>9691.23</v>
      </c>
      <c r="F212" s="692">
        <v>9691.23</v>
      </c>
      <c r="G212" s="693">
        <v>9691.23</v>
      </c>
      <c r="H212" s="681"/>
      <c r="I212" s="694">
        <v>1</v>
      </c>
      <c r="J212" s="695">
        <v>1</v>
      </c>
      <c r="K212" s="696">
        <v>1</v>
      </c>
      <c r="L212" s="681"/>
      <c r="M212" s="697" t="s">
        <v>248</v>
      </c>
      <c r="N212" s="681"/>
      <c r="O212" s="697" t="s">
        <v>208</v>
      </c>
      <c r="P212" s="681"/>
      <c r="Q212" s="691">
        <f t="shared" si="6"/>
        <v>9691.23</v>
      </c>
      <c r="R212" s="692">
        <f t="shared" si="6"/>
        <v>9691.23</v>
      </c>
      <c r="S212" s="693">
        <f t="shared" si="6"/>
        <v>9691.23</v>
      </c>
      <c r="T212" s="698">
        <f t="shared" si="7"/>
        <v>29073.69</v>
      </c>
    </row>
    <row r="213" spans="1:20" x14ac:dyDescent="0.3">
      <c r="A213" s="700" t="s">
        <v>453</v>
      </c>
      <c r="B213" s="688" t="s">
        <v>647</v>
      </c>
      <c r="C213" s="689" t="s">
        <v>270</v>
      </c>
      <c r="D213" s="690"/>
      <c r="E213" s="691">
        <v>9691.23</v>
      </c>
      <c r="F213" s="692">
        <v>9691.23</v>
      </c>
      <c r="G213" s="693">
        <v>9691.23</v>
      </c>
      <c r="H213" s="681"/>
      <c r="I213" s="694">
        <v>1</v>
      </c>
      <c r="J213" s="695">
        <v>1</v>
      </c>
      <c r="K213" s="696">
        <v>1</v>
      </c>
      <c r="L213" s="681"/>
      <c r="M213" s="697" t="s">
        <v>248</v>
      </c>
      <c r="N213" s="681"/>
      <c r="O213" s="697" t="s">
        <v>208</v>
      </c>
      <c r="P213" s="681"/>
      <c r="Q213" s="691">
        <f t="shared" si="6"/>
        <v>9691.23</v>
      </c>
      <c r="R213" s="692">
        <f t="shared" si="6"/>
        <v>9691.23</v>
      </c>
      <c r="S213" s="693">
        <f t="shared" si="6"/>
        <v>9691.23</v>
      </c>
      <c r="T213" s="698">
        <f t="shared" si="7"/>
        <v>29073.69</v>
      </c>
    </row>
    <row r="214" spans="1:20" x14ac:dyDescent="0.3">
      <c r="A214" s="700" t="s">
        <v>453</v>
      </c>
      <c r="B214" s="688" t="s">
        <v>302</v>
      </c>
      <c r="C214" s="689" t="s">
        <v>303</v>
      </c>
      <c r="D214" s="690"/>
      <c r="E214" s="691">
        <v>7194.22</v>
      </c>
      <c r="F214" s="692">
        <v>7194.22</v>
      </c>
      <c r="G214" s="693">
        <v>7194.22</v>
      </c>
      <c r="H214" s="681"/>
      <c r="I214" s="694">
        <v>42</v>
      </c>
      <c r="J214" s="695">
        <v>44</v>
      </c>
      <c r="K214" s="696">
        <v>43</v>
      </c>
      <c r="L214" s="681"/>
      <c r="M214" s="697" t="s">
        <v>248</v>
      </c>
      <c r="N214" s="681"/>
      <c r="O214" s="697" t="s">
        <v>208</v>
      </c>
      <c r="P214" s="681"/>
      <c r="Q214" s="691">
        <f t="shared" si="6"/>
        <v>302157.24</v>
      </c>
      <c r="R214" s="692">
        <f t="shared" si="6"/>
        <v>316545.68</v>
      </c>
      <c r="S214" s="693">
        <f t="shared" si="6"/>
        <v>309351.46000000002</v>
      </c>
      <c r="T214" s="698">
        <f t="shared" si="7"/>
        <v>928054.37999999989</v>
      </c>
    </row>
    <row r="215" spans="1:20" x14ac:dyDescent="0.3">
      <c r="A215" s="700" t="s">
        <v>453</v>
      </c>
      <c r="B215" s="688" t="s">
        <v>305</v>
      </c>
      <c r="C215" s="689" t="s">
        <v>303</v>
      </c>
      <c r="D215" s="690"/>
      <c r="E215" s="691">
        <v>7194.22</v>
      </c>
      <c r="F215" s="692">
        <v>7194.22</v>
      </c>
      <c r="G215" s="693">
        <v>7194.22</v>
      </c>
      <c r="H215" s="681"/>
      <c r="I215" s="694">
        <v>7</v>
      </c>
      <c r="J215" s="695">
        <v>7</v>
      </c>
      <c r="K215" s="696">
        <v>8</v>
      </c>
      <c r="L215" s="681"/>
      <c r="M215" s="697" t="s">
        <v>248</v>
      </c>
      <c r="N215" s="681"/>
      <c r="O215" s="697" t="s">
        <v>208</v>
      </c>
      <c r="P215" s="681"/>
      <c r="Q215" s="691">
        <f t="shared" si="6"/>
        <v>50359.54</v>
      </c>
      <c r="R215" s="692">
        <f t="shared" si="6"/>
        <v>50359.54</v>
      </c>
      <c r="S215" s="693">
        <f t="shared" si="6"/>
        <v>57553.760000000002</v>
      </c>
      <c r="T215" s="698">
        <f t="shared" si="7"/>
        <v>158272.84</v>
      </c>
    </row>
    <row r="216" spans="1:20" x14ac:dyDescent="0.3">
      <c r="A216" s="700" t="s">
        <v>453</v>
      </c>
      <c r="B216" s="688" t="s">
        <v>379</v>
      </c>
      <c r="C216" s="689" t="s">
        <v>303</v>
      </c>
      <c r="D216" s="690"/>
      <c r="E216" s="691">
        <v>7194.22</v>
      </c>
      <c r="F216" s="692">
        <v>7194.22</v>
      </c>
      <c r="G216" s="693">
        <v>7194.22</v>
      </c>
      <c r="H216" s="681"/>
      <c r="I216" s="694">
        <v>3</v>
      </c>
      <c r="J216" s="695">
        <v>3</v>
      </c>
      <c r="K216" s="696">
        <v>3</v>
      </c>
      <c r="L216" s="681"/>
      <c r="M216" s="697" t="s">
        <v>248</v>
      </c>
      <c r="N216" s="681"/>
      <c r="O216" s="697" t="s">
        <v>208</v>
      </c>
      <c r="P216" s="681"/>
      <c r="Q216" s="691">
        <f t="shared" si="6"/>
        <v>21582.66</v>
      </c>
      <c r="R216" s="692">
        <f t="shared" si="6"/>
        <v>21582.66</v>
      </c>
      <c r="S216" s="693">
        <f t="shared" si="6"/>
        <v>21582.66</v>
      </c>
      <c r="T216" s="698">
        <f t="shared" si="7"/>
        <v>64747.979999999996</v>
      </c>
    </row>
    <row r="217" spans="1:20" x14ac:dyDescent="0.3">
      <c r="A217" s="700" t="s">
        <v>453</v>
      </c>
      <c r="B217" s="688" t="s">
        <v>306</v>
      </c>
      <c r="C217" s="689" t="s">
        <v>303</v>
      </c>
      <c r="D217" s="690"/>
      <c r="E217" s="691">
        <v>7471.53</v>
      </c>
      <c r="F217" s="692">
        <v>7471.53</v>
      </c>
      <c r="G217" s="693">
        <v>7471.53</v>
      </c>
      <c r="H217" s="681"/>
      <c r="I217" s="694">
        <v>5</v>
      </c>
      <c r="J217" s="695">
        <v>4</v>
      </c>
      <c r="K217" s="696">
        <v>4</v>
      </c>
      <c r="L217" s="681"/>
      <c r="M217" s="697" t="s">
        <v>248</v>
      </c>
      <c r="N217" s="681"/>
      <c r="O217" s="697" t="s">
        <v>208</v>
      </c>
      <c r="P217" s="681"/>
      <c r="Q217" s="691">
        <f t="shared" ref="Q217:S242" si="8">E217*I217</f>
        <v>37357.65</v>
      </c>
      <c r="R217" s="692">
        <f t="shared" si="8"/>
        <v>29886.12</v>
      </c>
      <c r="S217" s="693">
        <f t="shared" si="8"/>
        <v>29886.12</v>
      </c>
      <c r="T217" s="698">
        <f t="shared" si="7"/>
        <v>97129.89</v>
      </c>
    </row>
    <row r="218" spans="1:20" x14ac:dyDescent="0.3">
      <c r="A218" s="700" t="s">
        <v>453</v>
      </c>
      <c r="B218" s="688" t="s">
        <v>380</v>
      </c>
      <c r="C218" s="689" t="s">
        <v>303</v>
      </c>
      <c r="D218" s="690"/>
      <c r="E218" s="691">
        <v>7471.53</v>
      </c>
      <c r="F218" s="692">
        <v>0</v>
      </c>
      <c r="G218" s="693">
        <v>0</v>
      </c>
      <c r="H218" s="681"/>
      <c r="I218" s="694">
        <v>1</v>
      </c>
      <c r="J218" s="695">
        <v>0</v>
      </c>
      <c r="K218" s="696">
        <v>0</v>
      </c>
      <c r="L218" s="681"/>
      <c r="M218" s="697" t="s">
        <v>248</v>
      </c>
      <c r="N218" s="681"/>
      <c r="O218" s="697" t="s">
        <v>208</v>
      </c>
      <c r="P218" s="681"/>
      <c r="Q218" s="691">
        <f t="shared" si="8"/>
        <v>7471.53</v>
      </c>
      <c r="R218" s="692">
        <f t="shared" si="8"/>
        <v>0</v>
      </c>
      <c r="S218" s="693">
        <f t="shared" si="8"/>
        <v>0</v>
      </c>
      <c r="T218" s="698">
        <f t="shared" si="7"/>
        <v>7471.53</v>
      </c>
    </row>
    <row r="219" spans="1:20" x14ac:dyDescent="0.3">
      <c r="A219" s="700" t="s">
        <v>453</v>
      </c>
      <c r="B219" s="688" t="s">
        <v>308</v>
      </c>
      <c r="C219" s="689" t="s">
        <v>303</v>
      </c>
      <c r="D219" s="690"/>
      <c r="E219" s="691">
        <v>0</v>
      </c>
      <c r="F219" s="692">
        <v>7749.21</v>
      </c>
      <c r="G219" s="693">
        <v>7749.21</v>
      </c>
      <c r="H219" s="681"/>
      <c r="I219" s="694">
        <v>0</v>
      </c>
      <c r="J219" s="695">
        <v>1</v>
      </c>
      <c r="K219" s="696">
        <v>1</v>
      </c>
      <c r="L219" s="681"/>
      <c r="M219" s="697" t="s">
        <v>248</v>
      </c>
      <c r="N219" s="681"/>
      <c r="O219" s="697" t="s">
        <v>208</v>
      </c>
      <c r="P219" s="681"/>
      <c r="Q219" s="691">
        <f t="shared" si="8"/>
        <v>0</v>
      </c>
      <c r="R219" s="692">
        <f t="shared" si="8"/>
        <v>7749.21</v>
      </c>
      <c r="S219" s="693">
        <f t="shared" si="8"/>
        <v>7749.21</v>
      </c>
      <c r="T219" s="698">
        <f t="shared" si="7"/>
        <v>15498.42</v>
      </c>
    </row>
    <row r="220" spans="1:20" x14ac:dyDescent="0.3">
      <c r="A220" s="700" t="s">
        <v>453</v>
      </c>
      <c r="B220" s="688" t="s">
        <v>440</v>
      </c>
      <c r="C220" s="689" t="s">
        <v>303</v>
      </c>
      <c r="D220" s="690"/>
      <c r="E220" s="691">
        <v>9136.41</v>
      </c>
      <c r="F220" s="692">
        <v>9136.41</v>
      </c>
      <c r="G220" s="693">
        <v>9136.41</v>
      </c>
      <c r="H220" s="681"/>
      <c r="I220" s="694">
        <v>1</v>
      </c>
      <c r="J220" s="695">
        <v>1</v>
      </c>
      <c r="K220" s="696">
        <v>1</v>
      </c>
      <c r="L220" s="681"/>
      <c r="M220" s="697" t="s">
        <v>248</v>
      </c>
      <c r="N220" s="681"/>
      <c r="O220" s="697" t="s">
        <v>208</v>
      </c>
      <c r="P220" s="681"/>
      <c r="Q220" s="691">
        <f t="shared" si="8"/>
        <v>9136.41</v>
      </c>
      <c r="R220" s="692">
        <f t="shared" si="8"/>
        <v>9136.41</v>
      </c>
      <c r="S220" s="693">
        <f t="shared" si="8"/>
        <v>9136.41</v>
      </c>
      <c r="T220" s="698">
        <f t="shared" si="7"/>
        <v>27409.23</v>
      </c>
    </row>
    <row r="221" spans="1:20" x14ac:dyDescent="0.3">
      <c r="A221" s="700" t="s">
        <v>453</v>
      </c>
      <c r="B221" s="688" t="s">
        <v>369</v>
      </c>
      <c r="C221" s="689" t="s">
        <v>270</v>
      </c>
      <c r="D221" s="690"/>
      <c r="E221" s="691">
        <v>5710.26</v>
      </c>
      <c r="F221" s="692">
        <v>5710.26</v>
      </c>
      <c r="G221" s="693">
        <v>0</v>
      </c>
      <c r="H221" s="681"/>
      <c r="I221" s="694">
        <v>2</v>
      </c>
      <c r="J221" s="695">
        <v>2</v>
      </c>
      <c r="K221" s="696">
        <v>0</v>
      </c>
      <c r="L221" s="681"/>
      <c r="M221" s="697" t="s">
        <v>248</v>
      </c>
      <c r="N221" s="681"/>
      <c r="O221" s="697" t="s">
        <v>208</v>
      </c>
      <c r="P221" s="681"/>
      <c r="Q221" s="691">
        <f t="shared" si="8"/>
        <v>11420.52</v>
      </c>
      <c r="R221" s="692">
        <f t="shared" si="8"/>
        <v>11420.52</v>
      </c>
      <c r="S221" s="693">
        <f t="shared" si="8"/>
        <v>0</v>
      </c>
      <c r="T221" s="698">
        <f t="shared" si="7"/>
        <v>22841.040000000001</v>
      </c>
    </row>
    <row r="222" spans="1:20" x14ac:dyDescent="0.3">
      <c r="A222" s="700" t="s">
        <v>453</v>
      </c>
      <c r="B222" s="688" t="s">
        <v>255</v>
      </c>
      <c r="C222" s="689" t="s">
        <v>247</v>
      </c>
      <c r="D222" s="690"/>
      <c r="E222" s="691">
        <v>6876.36</v>
      </c>
      <c r="F222" s="692">
        <v>6876.36</v>
      </c>
      <c r="G222" s="693">
        <v>6876.36</v>
      </c>
      <c r="H222" s="681"/>
      <c r="I222" s="694">
        <v>1</v>
      </c>
      <c r="J222" s="695">
        <v>1</v>
      </c>
      <c r="K222" s="696">
        <v>1</v>
      </c>
      <c r="L222" s="681"/>
      <c r="M222" s="697" t="s">
        <v>248</v>
      </c>
      <c r="N222" s="681"/>
      <c r="O222" s="697" t="s">
        <v>208</v>
      </c>
      <c r="P222" s="681"/>
      <c r="Q222" s="691">
        <f t="shared" si="8"/>
        <v>6876.36</v>
      </c>
      <c r="R222" s="692">
        <f t="shared" si="8"/>
        <v>6876.36</v>
      </c>
      <c r="S222" s="693">
        <f t="shared" si="8"/>
        <v>6876.36</v>
      </c>
      <c r="T222" s="698">
        <f t="shared" si="7"/>
        <v>20629.079999999998</v>
      </c>
    </row>
    <row r="223" spans="1:20" x14ac:dyDescent="0.3">
      <c r="A223" s="700" t="s">
        <v>453</v>
      </c>
      <c r="B223" s="688" t="s">
        <v>272</v>
      </c>
      <c r="C223" s="689" t="s">
        <v>270</v>
      </c>
      <c r="D223" s="690"/>
      <c r="E223" s="691">
        <v>4013.26</v>
      </c>
      <c r="F223" s="692">
        <v>4013.26</v>
      </c>
      <c r="G223" s="693">
        <v>4013.26</v>
      </c>
      <c r="H223" s="681"/>
      <c r="I223" s="694">
        <v>1</v>
      </c>
      <c r="J223" s="695">
        <v>1</v>
      </c>
      <c r="K223" s="696">
        <v>1</v>
      </c>
      <c r="L223" s="681"/>
      <c r="M223" s="697" t="s">
        <v>248</v>
      </c>
      <c r="N223" s="681"/>
      <c r="O223" s="697" t="s">
        <v>208</v>
      </c>
      <c r="P223" s="681"/>
      <c r="Q223" s="691">
        <f t="shared" si="8"/>
        <v>4013.26</v>
      </c>
      <c r="R223" s="692">
        <f t="shared" si="8"/>
        <v>4013.26</v>
      </c>
      <c r="S223" s="693">
        <f t="shared" si="8"/>
        <v>4013.26</v>
      </c>
      <c r="T223" s="698">
        <f t="shared" si="7"/>
        <v>12039.78</v>
      </c>
    </row>
    <row r="224" spans="1:20" x14ac:dyDescent="0.3">
      <c r="A224" s="700" t="s">
        <v>453</v>
      </c>
      <c r="B224" s="688" t="s">
        <v>369</v>
      </c>
      <c r="C224" s="689" t="s">
        <v>270</v>
      </c>
      <c r="D224" s="690"/>
      <c r="E224" s="691">
        <v>4568.21</v>
      </c>
      <c r="F224" s="692">
        <v>4568.21</v>
      </c>
      <c r="G224" s="693">
        <v>4568.21</v>
      </c>
      <c r="H224" s="681"/>
      <c r="I224" s="694">
        <v>2</v>
      </c>
      <c r="J224" s="695">
        <v>2</v>
      </c>
      <c r="K224" s="696">
        <v>2</v>
      </c>
      <c r="L224" s="681"/>
      <c r="M224" s="697" t="s">
        <v>248</v>
      </c>
      <c r="N224" s="681"/>
      <c r="O224" s="697" t="s">
        <v>208</v>
      </c>
      <c r="P224" s="681"/>
      <c r="Q224" s="691">
        <f t="shared" si="8"/>
        <v>9136.42</v>
      </c>
      <c r="R224" s="692">
        <f t="shared" si="8"/>
        <v>9136.42</v>
      </c>
      <c r="S224" s="693">
        <f t="shared" si="8"/>
        <v>9136.42</v>
      </c>
      <c r="T224" s="698">
        <f t="shared" si="7"/>
        <v>27409.260000000002</v>
      </c>
    </row>
    <row r="225" spans="1:20" x14ac:dyDescent="0.3">
      <c r="A225" s="701" t="s">
        <v>453</v>
      </c>
      <c r="B225" s="702" t="s">
        <v>280</v>
      </c>
      <c r="C225" s="703" t="s">
        <v>270</v>
      </c>
      <c r="D225" s="690"/>
      <c r="E225" s="704">
        <v>4845.62</v>
      </c>
      <c r="F225" s="705">
        <v>4845.62</v>
      </c>
      <c r="G225" s="706">
        <v>4845.62</v>
      </c>
      <c r="H225" s="681"/>
      <c r="I225" s="707">
        <v>2</v>
      </c>
      <c r="J225" s="708">
        <v>2</v>
      </c>
      <c r="K225" s="709">
        <v>2</v>
      </c>
      <c r="L225" s="681"/>
      <c r="M225" s="710" t="s">
        <v>248</v>
      </c>
      <c r="N225" s="681"/>
      <c r="O225" s="710" t="s">
        <v>208</v>
      </c>
      <c r="P225" s="681"/>
      <c r="Q225" s="691">
        <f t="shared" si="8"/>
        <v>9691.24</v>
      </c>
      <c r="R225" s="692">
        <f t="shared" si="8"/>
        <v>9691.24</v>
      </c>
      <c r="S225" s="693">
        <f t="shared" si="8"/>
        <v>9691.24</v>
      </c>
      <c r="T225" s="698">
        <f t="shared" si="7"/>
        <v>29073.72</v>
      </c>
    </row>
    <row r="226" spans="1:20" x14ac:dyDescent="0.3">
      <c r="A226" s="687" t="s">
        <v>453</v>
      </c>
      <c r="B226" s="605" t="s">
        <v>660</v>
      </c>
      <c r="C226" s="711" t="s">
        <v>392</v>
      </c>
      <c r="D226" s="690"/>
      <c r="E226" s="712">
        <v>47998.68</v>
      </c>
      <c r="F226" s="713">
        <v>47998.68</v>
      </c>
      <c r="G226" s="714">
        <v>47998.68</v>
      </c>
      <c r="H226" s="681"/>
      <c r="I226" s="694">
        <v>1</v>
      </c>
      <c r="J226" s="695">
        <v>1</v>
      </c>
      <c r="K226" s="696">
        <v>1</v>
      </c>
      <c r="L226" s="681"/>
      <c r="M226" s="697" t="s">
        <v>248</v>
      </c>
      <c r="N226" s="681"/>
      <c r="O226" s="697" t="s">
        <v>208</v>
      </c>
      <c r="P226" s="681"/>
      <c r="Q226" s="691">
        <f t="shared" si="8"/>
        <v>47998.68</v>
      </c>
      <c r="R226" s="692">
        <f t="shared" si="8"/>
        <v>47998.68</v>
      </c>
      <c r="S226" s="693">
        <f t="shared" si="8"/>
        <v>47998.68</v>
      </c>
      <c r="T226" s="698">
        <f t="shared" si="7"/>
        <v>143996.04</v>
      </c>
    </row>
    <row r="227" spans="1:20" x14ac:dyDescent="0.3">
      <c r="A227" s="687" t="s">
        <v>453</v>
      </c>
      <c r="B227" s="605" t="s">
        <v>661</v>
      </c>
      <c r="C227" s="711" t="s">
        <v>392</v>
      </c>
      <c r="D227" s="690"/>
      <c r="E227" s="715">
        <v>20251.349999999999</v>
      </c>
      <c r="F227" s="716">
        <v>20251.349999999999</v>
      </c>
      <c r="G227" s="717">
        <v>20251.349999999999</v>
      </c>
      <c r="H227" s="681"/>
      <c r="I227" s="694">
        <v>3</v>
      </c>
      <c r="J227" s="695">
        <v>3</v>
      </c>
      <c r="K227" s="696">
        <v>3</v>
      </c>
      <c r="L227" s="681"/>
      <c r="M227" s="697" t="s">
        <v>248</v>
      </c>
      <c r="N227" s="681"/>
      <c r="O227" s="697" t="s">
        <v>208</v>
      </c>
      <c r="P227" s="681"/>
      <c r="Q227" s="691">
        <f t="shared" si="8"/>
        <v>60754.049999999996</v>
      </c>
      <c r="R227" s="692">
        <f t="shared" si="8"/>
        <v>60754.049999999996</v>
      </c>
      <c r="S227" s="693">
        <f t="shared" si="8"/>
        <v>60754.049999999996</v>
      </c>
      <c r="T227" s="698">
        <f t="shared" si="7"/>
        <v>182262.15</v>
      </c>
    </row>
    <row r="228" spans="1:20" x14ac:dyDescent="0.3">
      <c r="A228" s="687" t="s">
        <v>453</v>
      </c>
      <c r="B228" s="605" t="s">
        <v>662</v>
      </c>
      <c r="C228" s="711" t="s">
        <v>392</v>
      </c>
      <c r="D228" s="690"/>
      <c r="E228" s="715">
        <v>47998.68</v>
      </c>
      <c r="F228" s="716">
        <v>47998.68</v>
      </c>
      <c r="G228" s="717">
        <v>47998.68</v>
      </c>
      <c r="H228" s="681"/>
      <c r="I228" s="694">
        <v>1</v>
      </c>
      <c r="J228" s="695">
        <v>1</v>
      </c>
      <c r="K228" s="696">
        <v>1</v>
      </c>
      <c r="L228" s="681"/>
      <c r="M228" s="697" t="s">
        <v>248</v>
      </c>
      <c r="N228" s="681"/>
      <c r="O228" s="697" t="s">
        <v>208</v>
      </c>
      <c r="P228" s="681"/>
      <c r="Q228" s="691">
        <f t="shared" si="8"/>
        <v>47998.68</v>
      </c>
      <c r="R228" s="692">
        <f t="shared" si="8"/>
        <v>47998.68</v>
      </c>
      <c r="S228" s="693">
        <f t="shared" si="8"/>
        <v>47998.68</v>
      </c>
      <c r="T228" s="698">
        <f t="shared" si="7"/>
        <v>143996.04</v>
      </c>
    </row>
    <row r="229" spans="1:20" x14ac:dyDescent="0.3">
      <c r="A229" s="687" t="s">
        <v>453</v>
      </c>
      <c r="B229" s="605" t="s">
        <v>663</v>
      </c>
      <c r="C229" s="711" t="s">
        <v>392</v>
      </c>
      <c r="D229" s="690"/>
      <c r="E229" s="715">
        <v>34143.980000000003</v>
      </c>
      <c r="F229" s="716">
        <v>34143.980000000003</v>
      </c>
      <c r="G229" s="717">
        <v>34143.980000000003</v>
      </c>
      <c r="H229" s="681"/>
      <c r="I229" s="694">
        <v>72</v>
      </c>
      <c r="J229" s="695">
        <v>73</v>
      </c>
      <c r="K229" s="696">
        <v>74</v>
      </c>
      <c r="L229" s="681"/>
      <c r="M229" s="697" t="s">
        <v>248</v>
      </c>
      <c r="N229" s="681"/>
      <c r="O229" s="697" t="s">
        <v>208</v>
      </c>
      <c r="P229" s="681"/>
      <c r="Q229" s="691">
        <f t="shared" si="8"/>
        <v>2458366.56</v>
      </c>
      <c r="R229" s="692">
        <f t="shared" si="8"/>
        <v>2492510.54</v>
      </c>
      <c r="S229" s="693">
        <f t="shared" si="8"/>
        <v>2526654.52</v>
      </c>
      <c r="T229" s="698">
        <f t="shared" si="7"/>
        <v>7477531.6199999992</v>
      </c>
    </row>
    <row r="230" spans="1:20" x14ac:dyDescent="0.3">
      <c r="A230" s="687" t="s">
        <v>453</v>
      </c>
      <c r="B230" s="605" t="s">
        <v>664</v>
      </c>
      <c r="C230" s="711" t="s">
        <v>392</v>
      </c>
      <c r="D230" s="690"/>
      <c r="E230" s="712">
        <v>44457.13</v>
      </c>
      <c r="F230" s="713">
        <v>44457.13</v>
      </c>
      <c r="G230" s="714">
        <v>44457.13</v>
      </c>
      <c r="H230" s="681"/>
      <c r="I230" s="694">
        <v>1</v>
      </c>
      <c r="J230" s="695">
        <v>1</v>
      </c>
      <c r="K230" s="696">
        <v>1</v>
      </c>
      <c r="L230" s="681"/>
      <c r="M230" s="697" t="s">
        <v>248</v>
      </c>
      <c r="N230" s="681"/>
      <c r="O230" s="697" t="s">
        <v>208</v>
      </c>
      <c r="P230" s="681"/>
      <c r="Q230" s="691">
        <f t="shared" si="8"/>
        <v>44457.13</v>
      </c>
      <c r="R230" s="692">
        <f t="shared" si="8"/>
        <v>44457.13</v>
      </c>
      <c r="S230" s="693">
        <f t="shared" si="8"/>
        <v>44457.13</v>
      </c>
      <c r="T230" s="698">
        <f t="shared" si="7"/>
        <v>133371.38999999998</v>
      </c>
    </row>
    <row r="231" spans="1:20" x14ac:dyDescent="0.3">
      <c r="A231" s="687" t="s">
        <v>453</v>
      </c>
      <c r="B231" s="605" t="s">
        <v>665</v>
      </c>
      <c r="C231" s="711" t="s">
        <v>392</v>
      </c>
      <c r="D231" s="690"/>
      <c r="E231" s="715">
        <v>34143.980000000003</v>
      </c>
      <c r="F231" s="716">
        <v>34143.980000000003</v>
      </c>
      <c r="G231" s="717">
        <v>34143.980000000003</v>
      </c>
      <c r="H231" s="681"/>
      <c r="I231" s="694">
        <v>45</v>
      </c>
      <c r="J231" s="695">
        <v>44</v>
      </c>
      <c r="K231" s="696">
        <v>46</v>
      </c>
      <c r="L231" s="681"/>
      <c r="M231" s="697" t="s">
        <v>248</v>
      </c>
      <c r="N231" s="681"/>
      <c r="O231" s="697" t="s">
        <v>208</v>
      </c>
      <c r="P231" s="681"/>
      <c r="Q231" s="691">
        <f t="shared" si="8"/>
        <v>1536479.1</v>
      </c>
      <c r="R231" s="692">
        <f t="shared" si="8"/>
        <v>1502335.12</v>
      </c>
      <c r="S231" s="693">
        <f t="shared" si="8"/>
        <v>1570623.08</v>
      </c>
      <c r="T231" s="698">
        <f t="shared" si="7"/>
        <v>4609437.3000000007</v>
      </c>
    </row>
    <row r="232" spans="1:20" x14ac:dyDescent="0.3">
      <c r="A232" s="687" t="s">
        <v>453</v>
      </c>
      <c r="B232" s="605" t="s">
        <v>666</v>
      </c>
      <c r="C232" s="711" t="s">
        <v>392</v>
      </c>
      <c r="D232" s="690"/>
      <c r="E232" s="715">
        <v>34143.980000000003</v>
      </c>
      <c r="F232" s="716">
        <v>34143.980000000003</v>
      </c>
      <c r="G232" s="717">
        <v>34143.980000000003</v>
      </c>
      <c r="H232" s="681"/>
      <c r="I232" s="694">
        <v>45</v>
      </c>
      <c r="J232" s="695">
        <v>47</v>
      </c>
      <c r="K232" s="696">
        <v>47</v>
      </c>
      <c r="L232" s="681"/>
      <c r="M232" s="697" t="s">
        <v>248</v>
      </c>
      <c r="N232" s="681"/>
      <c r="O232" s="697" t="s">
        <v>208</v>
      </c>
      <c r="P232" s="681"/>
      <c r="Q232" s="691">
        <f t="shared" si="8"/>
        <v>1536479.1</v>
      </c>
      <c r="R232" s="692">
        <f t="shared" si="8"/>
        <v>1604767.06</v>
      </c>
      <c r="S232" s="693">
        <f t="shared" si="8"/>
        <v>1604767.06</v>
      </c>
      <c r="T232" s="698">
        <f t="shared" si="7"/>
        <v>4746013.2200000007</v>
      </c>
    </row>
    <row r="233" spans="1:20" x14ac:dyDescent="0.3">
      <c r="A233" s="687" t="s">
        <v>453</v>
      </c>
      <c r="B233" s="605" t="s">
        <v>667</v>
      </c>
      <c r="C233" s="711" t="s">
        <v>392</v>
      </c>
      <c r="D233" s="690"/>
      <c r="E233" s="712">
        <v>47993.68</v>
      </c>
      <c r="F233" s="713">
        <v>47993.68</v>
      </c>
      <c r="G233" s="714">
        <v>47993.68</v>
      </c>
      <c r="H233" s="681"/>
      <c r="I233" s="694">
        <v>6</v>
      </c>
      <c r="J233" s="695">
        <v>6</v>
      </c>
      <c r="K233" s="696">
        <v>6</v>
      </c>
      <c r="L233" s="681"/>
      <c r="M233" s="697" t="s">
        <v>248</v>
      </c>
      <c r="N233" s="681"/>
      <c r="O233" s="697" t="s">
        <v>208</v>
      </c>
      <c r="P233" s="681"/>
      <c r="Q233" s="691">
        <f t="shared" si="8"/>
        <v>287962.08</v>
      </c>
      <c r="R233" s="692">
        <f t="shared" si="8"/>
        <v>287962.08</v>
      </c>
      <c r="S233" s="693">
        <f t="shared" si="8"/>
        <v>287962.08</v>
      </c>
      <c r="T233" s="698">
        <f t="shared" si="7"/>
        <v>863886.24</v>
      </c>
    </row>
    <row r="234" spans="1:20" x14ac:dyDescent="0.3">
      <c r="A234" s="687" t="s">
        <v>453</v>
      </c>
      <c r="B234" s="605" t="s">
        <v>668</v>
      </c>
      <c r="C234" s="711" t="s">
        <v>392</v>
      </c>
      <c r="D234" s="690"/>
      <c r="E234" s="712">
        <v>47993.68</v>
      </c>
      <c r="F234" s="713">
        <v>47993.68</v>
      </c>
      <c r="G234" s="714">
        <v>47993.68</v>
      </c>
      <c r="H234" s="681"/>
      <c r="I234" s="694">
        <v>34</v>
      </c>
      <c r="J234" s="695">
        <v>34</v>
      </c>
      <c r="K234" s="696">
        <v>34</v>
      </c>
      <c r="L234" s="681"/>
      <c r="M234" s="697" t="s">
        <v>248</v>
      </c>
      <c r="N234" s="681"/>
      <c r="O234" s="697" t="s">
        <v>208</v>
      </c>
      <c r="P234" s="681"/>
      <c r="Q234" s="691">
        <f t="shared" si="8"/>
        <v>1631785.12</v>
      </c>
      <c r="R234" s="692">
        <f t="shared" si="8"/>
        <v>1631785.12</v>
      </c>
      <c r="S234" s="693">
        <f t="shared" si="8"/>
        <v>1631785.12</v>
      </c>
      <c r="T234" s="698">
        <f t="shared" si="7"/>
        <v>4895355.3600000003</v>
      </c>
    </row>
    <row r="235" spans="1:20" x14ac:dyDescent="0.3">
      <c r="A235" s="687" t="s">
        <v>453</v>
      </c>
      <c r="B235" s="605" t="s">
        <v>670</v>
      </c>
      <c r="C235" s="711" t="s">
        <v>392</v>
      </c>
      <c r="D235" s="690"/>
      <c r="E235" s="712">
        <v>47993.68</v>
      </c>
      <c r="F235" s="713">
        <v>47993.68</v>
      </c>
      <c r="G235" s="714">
        <v>47993.68</v>
      </c>
      <c r="H235" s="681"/>
      <c r="I235" s="694">
        <v>15</v>
      </c>
      <c r="J235" s="695">
        <v>15</v>
      </c>
      <c r="K235" s="696">
        <v>15</v>
      </c>
      <c r="L235" s="681"/>
      <c r="M235" s="697" t="s">
        <v>248</v>
      </c>
      <c r="N235" s="681"/>
      <c r="O235" s="697" t="s">
        <v>208</v>
      </c>
      <c r="P235" s="681"/>
      <c r="Q235" s="691">
        <f t="shared" si="8"/>
        <v>719905.2</v>
      </c>
      <c r="R235" s="692">
        <f t="shared" si="8"/>
        <v>719905.2</v>
      </c>
      <c r="S235" s="693">
        <f t="shared" si="8"/>
        <v>719905.2</v>
      </c>
      <c r="T235" s="698">
        <f t="shared" si="7"/>
        <v>2159715.5999999996</v>
      </c>
    </row>
    <row r="236" spans="1:20" x14ac:dyDescent="0.3">
      <c r="A236" s="687" t="s">
        <v>453</v>
      </c>
      <c r="B236" s="605" t="s">
        <v>671</v>
      </c>
      <c r="C236" s="711" t="s">
        <v>392</v>
      </c>
      <c r="D236" s="690"/>
      <c r="E236" s="712">
        <v>47993.68</v>
      </c>
      <c r="F236" s="713">
        <v>47993.68</v>
      </c>
      <c r="G236" s="714">
        <v>47993.68</v>
      </c>
      <c r="H236" s="681"/>
      <c r="I236" s="694">
        <v>1</v>
      </c>
      <c r="J236" s="695">
        <v>1</v>
      </c>
      <c r="K236" s="696">
        <v>1</v>
      </c>
      <c r="L236" s="681"/>
      <c r="M236" s="697" t="s">
        <v>248</v>
      </c>
      <c r="N236" s="681"/>
      <c r="O236" s="697" t="s">
        <v>208</v>
      </c>
      <c r="P236" s="681"/>
      <c r="Q236" s="691">
        <f t="shared" si="8"/>
        <v>47993.68</v>
      </c>
      <c r="R236" s="692">
        <f t="shared" si="8"/>
        <v>47993.68</v>
      </c>
      <c r="S236" s="693">
        <f t="shared" si="8"/>
        <v>47993.68</v>
      </c>
      <c r="T236" s="698">
        <f t="shared" si="7"/>
        <v>143981.04</v>
      </c>
    </row>
    <row r="237" spans="1:20" x14ac:dyDescent="0.3">
      <c r="A237" s="687" t="s">
        <v>453</v>
      </c>
      <c r="B237" s="605" t="s">
        <v>672</v>
      </c>
      <c r="C237" s="711" t="s">
        <v>392</v>
      </c>
      <c r="D237" s="690"/>
      <c r="E237" s="712">
        <v>47993.68</v>
      </c>
      <c r="F237" s="713">
        <v>47993.68</v>
      </c>
      <c r="G237" s="714">
        <v>47993.68</v>
      </c>
      <c r="H237" s="681"/>
      <c r="I237" s="694">
        <v>1</v>
      </c>
      <c r="J237" s="695">
        <v>1</v>
      </c>
      <c r="K237" s="696">
        <v>1</v>
      </c>
      <c r="L237" s="681"/>
      <c r="M237" s="697" t="s">
        <v>248</v>
      </c>
      <c r="N237" s="681"/>
      <c r="O237" s="697" t="s">
        <v>208</v>
      </c>
      <c r="P237" s="681"/>
      <c r="Q237" s="691">
        <f t="shared" si="8"/>
        <v>47993.68</v>
      </c>
      <c r="R237" s="692">
        <f t="shared" si="8"/>
        <v>47993.68</v>
      </c>
      <c r="S237" s="693">
        <f t="shared" si="8"/>
        <v>47993.68</v>
      </c>
      <c r="T237" s="698">
        <f t="shared" si="7"/>
        <v>143981.04</v>
      </c>
    </row>
    <row r="238" spans="1:20" x14ac:dyDescent="0.3">
      <c r="A238" s="687" t="s">
        <v>453</v>
      </c>
      <c r="B238" s="605" t="s">
        <v>673</v>
      </c>
      <c r="C238" s="711" t="s">
        <v>392</v>
      </c>
      <c r="D238" s="690"/>
      <c r="E238" s="718">
        <v>67882.960000000006</v>
      </c>
      <c r="F238" s="719">
        <v>67882.960000000006</v>
      </c>
      <c r="G238" s="720">
        <v>67882.960000000006</v>
      </c>
      <c r="H238" s="681"/>
      <c r="I238" s="694">
        <v>3</v>
      </c>
      <c r="J238" s="695">
        <v>3</v>
      </c>
      <c r="K238" s="696">
        <v>3</v>
      </c>
      <c r="L238" s="681"/>
      <c r="M238" s="697" t="s">
        <v>248</v>
      </c>
      <c r="N238" s="681"/>
      <c r="O238" s="697" t="s">
        <v>208</v>
      </c>
      <c r="P238" s="681"/>
      <c r="Q238" s="691">
        <f t="shared" si="8"/>
        <v>203648.88</v>
      </c>
      <c r="R238" s="692">
        <f t="shared" si="8"/>
        <v>203648.88</v>
      </c>
      <c r="S238" s="693">
        <f t="shared" si="8"/>
        <v>203648.88</v>
      </c>
      <c r="T238" s="698">
        <f t="shared" si="7"/>
        <v>610946.64</v>
      </c>
    </row>
    <row r="239" spans="1:20" x14ac:dyDescent="0.3">
      <c r="A239" s="687" t="s">
        <v>453</v>
      </c>
      <c r="B239" s="605" t="s">
        <v>674</v>
      </c>
      <c r="C239" s="711" t="s">
        <v>392</v>
      </c>
      <c r="D239" s="690"/>
      <c r="E239" s="718">
        <v>67882.960000000006</v>
      </c>
      <c r="F239" s="719">
        <v>67882.960000000006</v>
      </c>
      <c r="G239" s="720">
        <v>67882.960000000006</v>
      </c>
      <c r="H239" s="681"/>
      <c r="I239" s="694">
        <v>1</v>
      </c>
      <c r="J239" s="695">
        <v>1</v>
      </c>
      <c r="K239" s="696">
        <v>1</v>
      </c>
      <c r="L239" s="681"/>
      <c r="M239" s="697" t="s">
        <v>248</v>
      </c>
      <c r="N239" s="681"/>
      <c r="O239" s="697" t="s">
        <v>208</v>
      </c>
      <c r="P239" s="681"/>
      <c r="Q239" s="691">
        <f t="shared" si="8"/>
        <v>67882.960000000006</v>
      </c>
      <c r="R239" s="692">
        <f t="shared" si="8"/>
        <v>67882.960000000006</v>
      </c>
      <c r="S239" s="693">
        <f t="shared" si="8"/>
        <v>67882.960000000006</v>
      </c>
      <c r="T239" s="698">
        <f t="shared" si="7"/>
        <v>203648.88</v>
      </c>
    </row>
    <row r="240" spans="1:20" x14ac:dyDescent="0.3">
      <c r="A240" s="687" t="s">
        <v>453</v>
      </c>
      <c r="B240" s="605" t="s">
        <v>675</v>
      </c>
      <c r="C240" s="711" t="s">
        <v>392</v>
      </c>
      <c r="D240" s="690"/>
      <c r="E240" s="718">
        <v>67882.960000000006</v>
      </c>
      <c r="F240" s="719">
        <v>67882.960000000006</v>
      </c>
      <c r="G240" s="720">
        <v>67882.960000000006</v>
      </c>
      <c r="H240" s="681"/>
      <c r="I240" s="694">
        <v>1</v>
      </c>
      <c r="J240" s="695">
        <v>1</v>
      </c>
      <c r="K240" s="696">
        <v>1</v>
      </c>
      <c r="L240" s="681"/>
      <c r="M240" s="697" t="s">
        <v>248</v>
      </c>
      <c r="N240" s="681"/>
      <c r="O240" s="697" t="s">
        <v>208</v>
      </c>
      <c r="P240" s="681"/>
      <c r="Q240" s="691">
        <f t="shared" si="8"/>
        <v>67882.960000000006</v>
      </c>
      <c r="R240" s="692">
        <f t="shared" si="8"/>
        <v>67882.960000000006</v>
      </c>
      <c r="S240" s="693">
        <f t="shared" si="8"/>
        <v>67882.960000000006</v>
      </c>
      <c r="T240" s="698">
        <f t="shared" si="7"/>
        <v>203648.88</v>
      </c>
    </row>
    <row r="241" spans="1:20" x14ac:dyDescent="0.3">
      <c r="A241" s="687" t="s">
        <v>453</v>
      </c>
      <c r="B241" s="605" t="s">
        <v>676</v>
      </c>
      <c r="C241" s="711" t="s">
        <v>392</v>
      </c>
      <c r="D241" s="690"/>
      <c r="E241" s="718">
        <v>78329.679999999993</v>
      </c>
      <c r="F241" s="719">
        <v>78329.679999999993</v>
      </c>
      <c r="G241" s="720">
        <v>78329.679999999993</v>
      </c>
      <c r="H241" s="681"/>
      <c r="I241" s="694">
        <v>1</v>
      </c>
      <c r="J241" s="695">
        <v>1</v>
      </c>
      <c r="K241" s="696">
        <v>1</v>
      </c>
      <c r="L241" s="681"/>
      <c r="M241" s="697" t="s">
        <v>248</v>
      </c>
      <c r="N241" s="681"/>
      <c r="O241" s="697" t="s">
        <v>208</v>
      </c>
      <c r="P241" s="681"/>
      <c r="Q241" s="691">
        <f t="shared" si="8"/>
        <v>78329.679999999993</v>
      </c>
      <c r="R241" s="692">
        <f t="shared" si="8"/>
        <v>78329.679999999993</v>
      </c>
      <c r="S241" s="693">
        <f t="shared" si="8"/>
        <v>78329.679999999993</v>
      </c>
      <c r="T241" s="698">
        <f t="shared" si="7"/>
        <v>234989.03999999998</v>
      </c>
    </row>
    <row r="242" spans="1:20" ht="15" thickBot="1" x14ac:dyDescent="0.35">
      <c r="A242" s="721" t="s">
        <v>453</v>
      </c>
      <c r="B242" s="617" t="s">
        <v>677</v>
      </c>
      <c r="C242" s="722" t="s">
        <v>392</v>
      </c>
      <c r="D242" s="690"/>
      <c r="E242" s="723">
        <v>20251.349999999999</v>
      </c>
      <c r="F242" s="724">
        <v>20251.349999999999</v>
      </c>
      <c r="G242" s="725">
        <v>20251.349999999999</v>
      </c>
      <c r="H242" s="681"/>
      <c r="I242" s="726">
        <v>3</v>
      </c>
      <c r="J242" s="727">
        <v>3</v>
      </c>
      <c r="K242" s="728">
        <v>3</v>
      </c>
      <c r="L242" s="681"/>
      <c r="M242" s="729" t="s">
        <v>248</v>
      </c>
      <c r="N242" s="681"/>
      <c r="O242" s="729" t="s">
        <v>208</v>
      </c>
      <c r="P242" s="681"/>
      <c r="Q242" s="730">
        <f t="shared" si="8"/>
        <v>60754.049999999996</v>
      </c>
      <c r="R242" s="731">
        <f t="shared" si="8"/>
        <v>60754.049999999996</v>
      </c>
      <c r="S242" s="732">
        <f t="shared" si="8"/>
        <v>60754.049999999996</v>
      </c>
      <c r="T242" s="733">
        <f t="shared" si="7"/>
        <v>182262.15</v>
      </c>
    </row>
    <row r="244" spans="1:20" ht="15" thickBot="1" x14ac:dyDescent="0.35">
      <c r="I244" s="735">
        <f>SUM(I9:I242)</f>
        <v>111391</v>
      </c>
      <c r="J244" s="735">
        <f t="shared" ref="J244:K244" si="9">SUM(J9:J242)</f>
        <v>71507</v>
      </c>
      <c r="K244" s="735">
        <f t="shared" si="9"/>
        <v>38583</v>
      </c>
      <c r="Q244" s="735">
        <f>SUM(Q9:Q242)</f>
        <v>135864390.24999997</v>
      </c>
      <c r="R244" s="735">
        <f t="shared" ref="R244:S244" si="10">SUM(R9:R242)</f>
        <v>112606120.22999988</v>
      </c>
      <c r="S244" s="735">
        <f t="shared" si="10"/>
        <v>93412212.829999909</v>
      </c>
      <c r="T244" s="735">
        <f>SUM(T9:T242)</f>
        <v>341882723.31000018</v>
      </c>
    </row>
    <row r="245" spans="1:20" ht="15" thickTop="1" x14ac:dyDescent="0.3"/>
    <row r="246" spans="1:20" x14ac:dyDescent="0.3">
      <c r="R246" s="647" t="s">
        <v>686</v>
      </c>
      <c r="T246" s="736">
        <v>929165751.70000005</v>
      </c>
    </row>
    <row r="248" spans="1:20" ht="15" thickBot="1" x14ac:dyDescent="0.35">
      <c r="R248" s="647" t="s">
        <v>687</v>
      </c>
      <c r="T248" s="737">
        <f>(T244+T246)/1000</f>
        <v>1271048.4750100002</v>
      </c>
    </row>
    <row r="249" spans="1:20" ht="15" thickTop="1" x14ac:dyDescent="0.3"/>
  </sheetData>
  <sortState ref="Q244:T244">
    <sortCondition ref="T244"/>
  </sortState>
  <mergeCells count="4">
    <mergeCell ref="A6:O6"/>
    <mergeCell ref="Q6:T6"/>
    <mergeCell ref="E7:G7"/>
    <mergeCell ref="Q7:S7"/>
  </mergeCells>
  <printOptions horizontalCentered="1"/>
  <pageMargins left="0" right="0" top="0" bottom="0" header="0" footer="0"/>
  <pageSetup scale="6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H55"/>
  <sheetViews>
    <sheetView zoomScale="60" zoomScaleNormal="60" workbookViewId="0">
      <selection activeCell="P49" sqref="P48:P49"/>
    </sheetView>
  </sheetViews>
  <sheetFormatPr baseColWidth="10" defaultRowHeight="13.2" x14ac:dyDescent="0.25"/>
  <cols>
    <col min="1" max="1" width="20.88671875" customWidth="1"/>
    <col min="2" max="2" width="37.5546875" customWidth="1"/>
    <col min="3" max="3" width="11.6640625" customWidth="1"/>
    <col min="4" max="4" width="12.88671875" customWidth="1"/>
    <col min="5" max="5" width="13" customWidth="1"/>
    <col min="6" max="6" width="0.88671875" customWidth="1"/>
    <col min="7" max="8" width="12.33203125" customWidth="1"/>
    <col min="9" max="9" width="12.6640625" customWidth="1"/>
    <col min="10" max="10" width="0.88671875" customWidth="1"/>
    <col min="11" max="11" width="11.88671875" customWidth="1"/>
    <col min="12" max="13" width="12.6640625" customWidth="1"/>
    <col min="14" max="14" width="0.88671875" customWidth="1"/>
    <col min="15" max="15" width="13.5546875" customWidth="1"/>
    <col min="16" max="16" width="13.33203125" customWidth="1"/>
    <col min="17" max="17" width="16" customWidth="1"/>
    <col min="18" max="18" width="8.6640625" customWidth="1"/>
    <col min="19" max="19" width="9.109375" customWidth="1"/>
    <col min="20" max="20" width="12.6640625" customWidth="1"/>
    <col min="21" max="21" width="12" customWidth="1"/>
    <col min="22" max="22" width="13.6640625" bestFit="1" customWidth="1"/>
    <col min="23" max="23" width="15.33203125" customWidth="1"/>
    <col min="24" max="24" width="15" customWidth="1"/>
    <col min="25" max="25" width="12.88671875" customWidth="1"/>
    <col min="26" max="26" width="14.109375" customWidth="1"/>
    <col min="27" max="27" width="14.6640625" customWidth="1"/>
    <col min="28" max="28" width="10.88671875" bestFit="1" customWidth="1"/>
  </cols>
  <sheetData>
    <row r="1" spans="1:34" s="56" customFormat="1" ht="20.25" customHeight="1" x14ac:dyDescent="0.25">
      <c r="A1" s="926" t="s">
        <v>161</v>
      </c>
      <c r="B1" s="927"/>
      <c r="C1" s="927"/>
      <c r="D1" s="927"/>
      <c r="E1" s="927"/>
      <c r="F1" s="927"/>
      <c r="G1" s="927"/>
      <c r="H1" s="927"/>
      <c r="I1" s="927"/>
      <c r="J1" s="927"/>
      <c r="K1" s="927"/>
      <c r="L1" s="927"/>
      <c r="M1" s="927"/>
      <c r="N1" s="927"/>
      <c r="O1" s="927"/>
      <c r="P1" s="927"/>
      <c r="Q1" s="927"/>
      <c r="R1" s="55"/>
      <c r="S1" s="55"/>
      <c r="T1" s="55"/>
    </row>
    <row r="2" spans="1:34" s="56" customFormat="1" ht="20.25" customHeight="1" x14ac:dyDescent="0.25">
      <c r="A2" s="927" t="s">
        <v>404</v>
      </c>
      <c r="B2" s="927"/>
      <c r="C2" s="927"/>
      <c r="D2" s="927"/>
      <c r="E2" s="927"/>
      <c r="F2" s="927"/>
      <c r="G2" s="927"/>
      <c r="H2" s="927"/>
      <c r="I2" s="927"/>
      <c r="J2" s="927"/>
      <c r="K2" s="927"/>
      <c r="L2" s="927"/>
      <c r="M2" s="927"/>
      <c r="N2" s="927"/>
      <c r="O2" s="927"/>
      <c r="P2" s="927"/>
      <c r="Q2" s="927"/>
      <c r="R2" s="55"/>
      <c r="S2" s="905" t="s">
        <v>160</v>
      </c>
      <c r="T2" s="906"/>
      <c r="U2" s="906"/>
      <c r="V2" s="906"/>
      <c r="W2" s="906"/>
      <c r="X2" s="906"/>
      <c r="Y2" s="906"/>
      <c r="Z2" s="906"/>
      <c r="AA2" s="907"/>
    </row>
    <row r="3" spans="1:34" s="56" customFormat="1" ht="20.25" customHeight="1" x14ac:dyDescent="0.25">
      <c r="A3" s="927" t="s">
        <v>12</v>
      </c>
      <c r="B3" s="927"/>
      <c r="C3" s="927"/>
      <c r="D3" s="927"/>
      <c r="E3" s="927"/>
      <c r="F3" s="927"/>
      <c r="G3" s="927"/>
      <c r="H3" s="927"/>
      <c r="I3" s="927"/>
      <c r="J3" s="927"/>
      <c r="K3" s="927"/>
      <c r="L3" s="927"/>
      <c r="M3" s="927"/>
      <c r="N3" s="927"/>
      <c r="O3" s="927"/>
      <c r="P3" s="927"/>
      <c r="Q3" s="927"/>
      <c r="R3" s="55"/>
      <c r="S3" s="55"/>
      <c r="T3" s="55"/>
    </row>
    <row r="4" spans="1:34" s="56" customFormat="1" ht="20.25" customHeight="1" x14ac:dyDescent="0.25">
      <c r="A4" s="928" t="s">
        <v>0</v>
      </c>
      <c r="B4" s="928"/>
      <c r="C4" s="928"/>
      <c r="D4" s="928"/>
      <c r="E4" s="928"/>
      <c r="F4" s="928"/>
      <c r="G4" s="928"/>
      <c r="H4" s="928"/>
      <c r="I4" s="928"/>
      <c r="J4" s="928"/>
      <c r="K4" s="928"/>
      <c r="L4" s="928"/>
      <c r="M4" s="928"/>
      <c r="N4" s="928"/>
      <c r="O4" s="928"/>
      <c r="P4" s="928"/>
      <c r="Q4" s="928"/>
      <c r="S4" s="915" t="s">
        <v>38</v>
      </c>
      <c r="T4" s="916"/>
      <c r="U4" s="916"/>
      <c r="V4" s="916"/>
      <c r="W4" s="916"/>
      <c r="X4" s="916"/>
      <c r="Y4" s="916"/>
      <c r="Z4" s="916"/>
      <c r="AA4" s="917"/>
      <c r="AD4" s="57"/>
    </row>
    <row r="5" spans="1:34" s="56" customFormat="1" ht="20.25" customHeight="1" x14ac:dyDescent="0.25">
      <c r="A5" s="928" t="s">
        <v>406</v>
      </c>
      <c r="B5" s="928"/>
      <c r="C5" s="928"/>
      <c r="D5" s="928"/>
      <c r="E5" s="928"/>
      <c r="F5" s="928"/>
      <c r="G5" s="928"/>
      <c r="H5" s="928"/>
      <c r="I5" s="928"/>
      <c r="J5" s="928"/>
      <c r="K5" s="928"/>
      <c r="L5" s="928"/>
      <c r="M5" s="928"/>
      <c r="N5" s="928"/>
      <c r="O5" s="928"/>
      <c r="P5" s="928"/>
      <c r="Q5" s="928"/>
      <c r="S5" s="941">
        <f>U14+X14</f>
        <v>50488.413849999997</v>
      </c>
      <c r="T5" s="942"/>
      <c r="U5" s="942"/>
      <c r="V5" s="942"/>
      <c r="W5" s="942"/>
      <c r="X5" s="942"/>
      <c r="Y5" s="942"/>
      <c r="Z5" s="942"/>
      <c r="AA5" s="943"/>
      <c r="AC5" s="896" t="s">
        <v>174</v>
      </c>
      <c r="AD5" s="896"/>
      <c r="AE5" s="896"/>
      <c r="AF5" s="896"/>
      <c r="AG5" s="896"/>
      <c r="AH5" s="896"/>
    </row>
    <row r="6" spans="1:34" ht="17.399999999999999" x14ac:dyDescent="0.3">
      <c r="A6" s="947" t="s">
        <v>74</v>
      </c>
      <c r="B6" s="948"/>
      <c r="C6" s="948"/>
      <c r="D6" s="948"/>
      <c r="E6" s="948"/>
      <c r="F6" s="948"/>
      <c r="G6" s="948"/>
      <c r="H6" s="948"/>
      <c r="I6" s="948"/>
      <c r="J6" s="948"/>
      <c r="K6" s="948"/>
      <c r="L6" s="948"/>
      <c r="M6" s="949"/>
      <c r="N6" s="185"/>
      <c r="O6" s="947" t="s">
        <v>415</v>
      </c>
      <c r="P6" s="948"/>
      <c r="Q6" s="949"/>
      <c r="R6" s="1"/>
      <c r="S6" s="918">
        <f>U14/$S$5</f>
        <v>0.26458282982878861</v>
      </c>
      <c r="T6" s="919"/>
      <c r="U6" s="919"/>
      <c r="V6" s="918">
        <f>X14/$S$5</f>
        <v>0.73541717017121144</v>
      </c>
      <c r="W6" s="919"/>
      <c r="X6" s="919"/>
      <c r="Y6" s="918">
        <f>AA14/$S$5</f>
        <v>0</v>
      </c>
      <c r="Z6" s="919"/>
      <c r="AA6" s="919"/>
      <c r="AB6" s="54">
        <f>S6+V6+Y6</f>
        <v>1</v>
      </c>
      <c r="AC6" s="896"/>
      <c r="AD6" s="896"/>
      <c r="AE6" s="896"/>
      <c r="AF6" s="896"/>
      <c r="AG6" s="896"/>
      <c r="AH6" s="896"/>
    </row>
    <row r="7" spans="1:34" ht="12.75" customHeight="1" x14ac:dyDescent="0.25">
      <c r="A7" s="950" t="s">
        <v>1</v>
      </c>
      <c r="B7" s="951" t="s">
        <v>11</v>
      </c>
      <c r="C7" s="958" t="s">
        <v>13</v>
      </c>
      <c r="D7" s="959"/>
      <c r="E7" s="959"/>
      <c r="F7" s="959"/>
      <c r="G7" s="959"/>
      <c r="H7" s="959"/>
      <c r="I7" s="959"/>
      <c r="J7" s="959"/>
      <c r="K7" s="959"/>
      <c r="L7" s="959"/>
      <c r="M7" s="960"/>
      <c r="N7" s="186"/>
      <c r="O7" s="952" t="s">
        <v>416</v>
      </c>
      <c r="P7" s="953"/>
      <c r="Q7" s="954"/>
      <c r="S7" s="935">
        <f>S5*S6</f>
        <v>13358.367410000003</v>
      </c>
      <c r="T7" s="936"/>
      <c r="U7" s="937"/>
      <c r="V7" s="935">
        <f>S5*V6</f>
        <v>37130.046439999998</v>
      </c>
      <c r="W7" s="936"/>
      <c r="X7" s="937"/>
      <c r="Y7" s="935">
        <f>Y6*S5</f>
        <v>0</v>
      </c>
      <c r="Z7" s="936"/>
      <c r="AA7" s="937"/>
      <c r="AB7" s="897">
        <f>S7+V7+Y7</f>
        <v>50488.413849999997</v>
      </c>
      <c r="AC7" s="896"/>
      <c r="AD7" s="896"/>
      <c r="AE7" s="896"/>
      <c r="AF7" s="896"/>
      <c r="AG7" s="896"/>
      <c r="AH7" s="896"/>
    </row>
    <row r="8" spans="1:34" ht="12.75" customHeight="1" x14ac:dyDescent="0.25">
      <c r="A8" s="950"/>
      <c r="B8" s="951"/>
      <c r="C8" s="961" t="s">
        <v>95</v>
      </c>
      <c r="D8" s="924"/>
      <c r="E8" s="925"/>
      <c r="F8" s="139"/>
      <c r="G8" s="923" t="s">
        <v>14</v>
      </c>
      <c r="H8" s="924"/>
      <c r="I8" s="925"/>
      <c r="J8" s="140"/>
      <c r="K8" s="929" t="s">
        <v>15</v>
      </c>
      <c r="L8" s="930"/>
      <c r="M8" s="931"/>
      <c r="N8" s="141"/>
      <c r="O8" s="955"/>
      <c r="P8" s="956"/>
      <c r="Q8" s="957"/>
      <c r="S8" s="938"/>
      <c r="T8" s="939"/>
      <c r="U8" s="940"/>
      <c r="V8" s="938"/>
      <c r="W8" s="939"/>
      <c r="X8" s="940"/>
      <c r="Y8" s="938"/>
      <c r="Z8" s="939"/>
      <c r="AA8" s="940"/>
      <c r="AB8" s="898"/>
    </row>
    <row r="9" spans="1:34" x14ac:dyDescent="0.25">
      <c r="A9" s="950"/>
      <c r="B9" s="951"/>
      <c r="C9" s="67" t="s">
        <v>24</v>
      </c>
      <c r="D9" s="67" t="s">
        <v>25</v>
      </c>
      <c r="E9" s="67" t="s">
        <v>26</v>
      </c>
      <c r="F9" s="142"/>
      <c r="G9" s="67" t="s">
        <v>24</v>
      </c>
      <c r="H9" s="67" t="s">
        <v>25</v>
      </c>
      <c r="I9" s="67" t="s">
        <v>26</v>
      </c>
      <c r="J9" s="142"/>
      <c r="K9" s="67" t="s">
        <v>24</v>
      </c>
      <c r="L9" s="67" t="s">
        <v>25</v>
      </c>
      <c r="M9" s="67" t="s">
        <v>26</v>
      </c>
      <c r="N9" s="142"/>
      <c r="O9" s="193" t="s">
        <v>7</v>
      </c>
      <c r="P9" s="193" t="s">
        <v>175</v>
      </c>
      <c r="Q9" s="194" t="s">
        <v>58</v>
      </c>
      <c r="S9" s="908" t="s">
        <v>95</v>
      </c>
      <c r="T9" s="909"/>
      <c r="U9" s="910"/>
      <c r="V9" s="911" t="s">
        <v>14</v>
      </c>
      <c r="W9" s="912"/>
      <c r="X9" s="913"/>
      <c r="Y9" s="911" t="s">
        <v>15</v>
      </c>
      <c r="Z9" s="912"/>
      <c r="AA9" s="913"/>
    </row>
    <row r="10" spans="1:34" x14ac:dyDescent="0.25">
      <c r="A10" s="143"/>
      <c r="B10" s="73"/>
      <c r="C10" s="74"/>
      <c r="D10" s="75"/>
      <c r="E10" s="76"/>
      <c r="F10" s="120"/>
      <c r="G10" s="74"/>
      <c r="H10" s="75"/>
      <c r="I10" s="76"/>
      <c r="J10" s="120"/>
      <c r="K10" s="74"/>
      <c r="L10" s="75"/>
      <c r="M10" s="76"/>
      <c r="N10" s="120"/>
      <c r="O10" s="74"/>
      <c r="P10" s="75"/>
      <c r="Q10" s="144"/>
      <c r="S10" s="24" t="s">
        <v>7</v>
      </c>
      <c r="T10" s="24" t="s">
        <v>49</v>
      </c>
      <c r="U10" s="24" t="s">
        <v>9</v>
      </c>
      <c r="V10" s="24" t="s">
        <v>7</v>
      </c>
      <c r="W10" s="24" t="s">
        <v>49</v>
      </c>
      <c r="X10" s="24" t="s">
        <v>9</v>
      </c>
      <c r="Y10" s="24" t="s">
        <v>7</v>
      </c>
      <c r="Z10" s="24" t="s">
        <v>49</v>
      </c>
      <c r="AA10" s="24" t="s">
        <v>9</v>
      </c>
    </row>
    <row r="11" spans="1:34" s="5" customFormat="1" x14ac:dyDescent="0.25">
      <c r="A11" s="119"/>
      <c r="B11" s="77"/>
      <c r="C11" s="81"/>
      <c r="D11" s="120"/>
      <c r="E11" s="85"/>
      <c r="F11" s="120"/>
      <c r="G11" s="81"/>
      <c r="H11" s="120"/>
      <c r="I11" s="85"/>
      <c r="J11" s="120"/>
      <c r="K11" s="81"/>
      <c r="L11" s="120"/>
      <c r="M11" s="85"/>
      <c r="N11" s="120"/>
      <c r="O11" s="145"/>
      <c r="P11" s="121"/>
      <c r="Q11" s="124"/>
      <c r="S11"/>
      <c r="T11"/>
      <c r="U11"/>
      <c r="V11"/>
      <c r="W11"/>
      <c r="X11"/>
      <c r="Y11"/>
      <c r="Z11"/>
      <c r="AA11"/>
      <c r="AB11"/>
      <c r="AC11"/>
      <c r="AD11"/>
      <c r="AE11"/>
      <c r="AF11"/>
      <c r="AG11"/>
      <c r="AH11"/>
    </row>
    <row r="12" spans="1:34" s="5" customFormat="1" ht="12.75" customHeight="1" x14ac:dyDescent="0.25">
      <c r="A12" s="146" t="e">
        <f>VLOOKUP('HOJA DE TRABAJO DE LA UPE'!#REF!,Hoja1!$B$2:$C$35,2,FALSE)</f>
        <v>#REF!</v>
      </c>
      <c r="B12" s="192" t="str">
        <f>'HOJA DE TRABAJO DE LA UPE'!D55</f>
        <v>SUBSIDIOS FEDERALES PARA ORGANISMOS D. E.</v>
      </c>
      <c r="C12" s="147">
        <f>S12</f>
        <v>423.71002000000004</v>
      </c>
      <c r="D12" s="148">
        <f>T12</f>
        <v>2220.19526</v>
      </c>
      <c r="E12" s="149">
        <f>U12</f>
        <v>10714.462130000002</v>
      </c>
      <c r="F12" s="150"/>
      <c r="G12" s="147">
        <f>V12</f>
        <v>1325.1493500000001</v>
      </c>
      <c r="H12" s="151">
        <f>W12</f>
        <v>12535.79927</v>
      </c>
      <c r="I12" s="152">
        <f>X12</f>
        <v>23269.097819999999</v>
      </c>
      <c r="J12" s="150"/>
      <c r="K12" s="153">
        <f>Y12</f>
        <v>0</v>
      </c>
      <c r="L12" s="151">
        <f>Z12</f>
        <v>0</v>
      </c>
      <c r="M12" s="152">
        <f>AA12</f>
        <v>0</v>
      </c>
      <c r="N12" s="121"/>
      <c r="O12" s="154">
        <f>C12+G12+K12</f>
        <v>1748.8593700000001</v>
      </c>
      <c r="P12" s="155">
        <f>O12+D12+H12+L12</f>
        <v>16504.853899999998</v>
      </c>
      <c r="Q12" s="156">
        <f>P12+E12+I12+M12</f>
        <v>50488.413849999997</v>
      </c>
      <c r="S12" s="10">
        <f>423710.02/1000</f>
        <v>423.71002000000004</v>
      </c>
      <c r="T12" s="10">
        <f>2220195.26/1000</f>
        <v>2220.19526</v>
      </c>
      <c r="U12" s="10">
        <f>10714462.13/1000</f>
        <v>10714.462130000002</v>
      </c>
      <c r="V12" s="10">
        <f>1325149.35/1000</f>
        <v>1325.1493500000001</v>
      </c>
      <c r="W12" s="10">
        <f>12535799.27/1000</f>
        <v>12535.79927</v>
      </c>
      <c r="X12" s="10">
        <f>23269097.82/1000</f>
        <v>23269.097819999999</v>
      </c>
      <c r="Y12" s="10">
        <v>0</v>
      </c>
      <c r="Z12" s="10">
        <v>0</v>
      </c>
      <c r="AA12" s="10">
        <v>0</v>
      </c>
      <c r="AB12"/>
      <c r="AC12"/>
      <c r="AD12"/>
      <c r="AE12"/>
      <c r="AF12"/>
      <c r="AG12"/>
      <c r="AH12"/>
    </row>
    <row r="13" spans="1:34" s="5" customFormat="1" x14ac:dyDescent="0.25">
      <c r="A13" s="119"/>
      <c r="B13" s="157"/>
      <c r="C13" s="81"/>
      <c r="D13" s="120"/>
      <c r="E13" s="158"/>
      <c r="F13" s="120"/>
      <c r="G13" s="81"/>
      <c r="H13" s="159"/>
      <c r="I13" s="85"/>
      <c r="J13" s="120"/>
      <c r="K13" s="160"/>
      <c r="L13" s="159"/>
      <c r="M13" s="85"/>
      <c r="N13" s="121"/>
      <c r="O13" s="161"/>
      <c r="P13" s="121"/>
      <c r="Q13" s="124"/>
      <c r="S13" s="21"/>
      <c r="T13" s="21"/>
      <c r="U13" s="21"/>
      <c r="V13" s="21"/>
      <c r="W13" s="21"/>
      <c r="X13" s="21"/>
      <c r="Y13" s="21"/>
      <c r="Z13" s="21"/>
      <c r="AA13" s="21"/>
      <c r="AB13"/>
      <c r="AC13"/>
      <c r="AD13"/>
      <c r="AE13"/>
      <c r="AF13"/>
      <c r="AG13"/>
      <c r="AH13"/>
    </row>
    <row r="14" spans="1:34" s="5" customFormat="1" x14ac:dyDescent="0.25">
      <c r="A14" s="119"/>
      <c r="B14" s="157"/>
      <c r="C14" s="81"/>
      <c r="D14" s="120"/>
      <c r="E14" s="85"/>
      <c r="F14" s="120"/>
      <c r="G14" s="81"/>
      <c r="H14" s="120"/>
      <c r="I14" s="85"/>
      <c r="J14" s="120"/>
      <c r="K14" s="145"/>
      <c r="L14" s="121"/>
      <c r="M14" s="93"/>
      <c r="N14" s="121"/>
      <c r="O14" s="145"/>
      <c r="P14" s="121"/>
      <c r="Q14" s="124"/>
      <c r="S14"/>
      <c r="T14"/>
      <c r="U14" s="288">
        <f>S12+T12+U12</f>
        <v>13358.367410000003</v>
      </c>
      <c r="V14"/>
      <c r="W14"/>
      <c r="X14" s="288">
        <f>V12+W12+X12</f>
        <v>37130.046439999998</v>
      </c>
      <c r="Y14"/>
      <c r="Z14"/>
      <c r="AA14" s="288">
        <f>Y12+Z12+AA12</f>
        <v>0</v>
      </c>
      <c r="AB14"/>
      <c r="AC14"/>
      <c r="AD14"/>
      <c r="AE14"/>
      <c r="AF14"/>
      <c r="AG14"/>
      <c r="AH14"/>
    </row>
    <row r="15" spans="1:34" s="5" customFormat="1" ht="14.4" x14ac:dyDescent="0.3">
      <c r="A15" s="162" t="s">
        <v>19</v>
      </c>
      <c r="B15" s="168" t="str">
        <f>'HOJA DE TRABAJO DE LA UPE'!D56</f>
        <v>CARRERA DOCENTE</v>
      </c>
      <c r="C15" s="81"/>
      <c r="D15" s="120"/>
      <c r="E15" s="85"/>
      <c r="F15" s="120"/>
      <c r="G15" s="81"/>
      <c r="H15" s="120"/>
      <c r="I15" s="85"/>
      <c r="J15" s="120"/>
      <c r="K15" s="154">
        <f>'HOJA DE TRABAJO DE LA UPE'!D31</f>
        <v>0</v>
      </c>
      <c r="L15" s="128">
        <f>'HOJA DE TRABAJO DE LA UPE'!E31</f>
        <v>0</v>
      </c>
      <c r="M15" s="164">
        <f>'HOJA DE TRABAJO DE LA UPE'!F31</f>
        <v>0</v>
      </c>
      <c r="N15" s="121"/>
      <c r="O15" s="154">
        <f>C15+G15+K15</f>
        <v>0</v>
      </c>
      <c r="P15" s="128">
        <f>O15+D15+H15+L15</f>
        <v>0</v>
      </c>
      <c r="Q15" s="132">
        <f>P15+E15+I15+M15</f>
        <v>0</v>
      </c>
      <c r="AB15"/>
      <c r="AC15"/>
      <c r="AD15"/>
      <c r="AE15"/>
      <c r="AF15"/>
      <c r="AG15"/>
      <c r="AH15"/>
    </row>
    <row r="16" spans="1:34" s="5" customFormat="1" x14ac:dyDescent="0.25">
      <c r="A16" s="119"/>
      <c r="B16" s="163"/>
      <c r="C16" s="81"/>
      <c r="D16" s="120"/>
      <c r="E16" s="85"/>
      <c r="F16" s="120"/>
      <c r="G16" s="81"/>
      <c r="H16" s="120"/>
      <c r="I16" s="85"/>
      <c r="J16" s="120"/>
      <c r="K16" s="154"/>
      <c r="L16" s="121"/>
      <c r="M16" s="93"/>
      <c r="N16" s="121"/>
      <c r="O16" s="145"/>
      <c r="P16" s="121"/>
      <c r="Q16" s="124"/>
      <c r="S16"/>
      <c r="T16"/>
      <c r="U16"/>
      <c r="V16"/>
      <c r="W16"/>
      <c r="X16" s="289" t="s">
        <v>37</v>
      </c>
      <c r="Y16"/>
      <c r="Z16"/>
      <c r="AA16"/>
      <c r="AB16"/>
      <c r="AC16"/>
      <c r="AD16"/>
      <c r="AE16"/>
      <c r="AF16"/>
      <c r="AG16"/>
      <c r="AH16"/>
    </row>
    <row r="17" spans="1:34" s="5" customFormat="1" x14ac:dyDescent="0.25">
      <c r="A17" s="119"/>
      <c r="B17" s="163"/>
      <c r="C17" s="81"/>
      <c r="D17" s="120"/>
      <c r="E17" s="165" t="s">
        <v>37</v>
      </c>
      <c r="F17" s="120"/>
      <c r="G17" s="81"/>
      <c r="H17" s="120"/>
      <c r="I17" s="85"/>
      <c r="J17" s="120"/>
      <c r="K17" s="154"/>
      <c r="L17" s="121"/>
      <c r="M17" s="93"/>
      <c r="N17" s="121"/>
      <c r="O17" s="145"/>
      <c r="P17" s="121"/>
      <c r="Q17" s="124"/>
      <c r="AB17"/>
      <c r="AC17"/>
      <c r="AD17"/>
      <c r="AE17"/>
      <c r="AF17"/>
      <c r="AG17"/>
      <c r="AH17"/>
    </row>
    <row r="18" spans="1:34" s="5" customFormat="1" ht="15" thickBot="1" x14ac:dyDescent="0.35">
      <c r="A18" s="162" t="s">
        <v>19</v>
      </c>
      <c r="B18" s="934" t="str">
        <f>'HOJA DE TRABAJO DE LA UPE'!D57</f>
        <v>PROG. DE EXPANSIÓN DE LA OFERTA EDUCATIVA EN EDUC. SUP. (PROEXOEES)</v>
      </c>
      <c r="C18" s="81"/>
      <c r="D18" s="120"/>
      <c r="E18" s="85"/>
      <c r="F18" s="120"/>
      <c r="G18" s="81"/>
      <c r="H18" s="120"/>
      <c r="I18" s="85"/>
      <c r="J18" s="120"/>
      <c r="K18" s="154">
        <f>'HOJA DE TRABAJO DE LA UPE'!D33</f>
        <v>0</v>
      </c>
      <c r="L18" s="128">
        <f>'HOJA DE TRABAJO DE LA UPE'!E33</f>
        <v>0</v>
      </c>
      <c r="M18" s="164">
        <f>'HOJA DE TRABAJO DE LA UPE'!F33</f>
        <v>0</v>
      </c>
      <c r="N18" s="121"/>
      <c r="O18" s="154">
        <f>C18+G18+K18</f>
        <v>0</v>
      </c>
      <c r="P18" s="128">
        <f>O18+D18+H18+L18</f>
        <v>0</v>
      </c>
      <c r="Q18" s="132">
        <f>P18+E18+I18+M18</f>
        <v>0</v>
      </c>
      <c r="S18"/>
      <c r="T18"/>
      <c r="U18"/>
      <c r="V18"/>
      <c r="W18"/>
      <c r="X18"/>
      <c r="Y18"/>
      <c r="Z18"/>
      <c r="AA18"/>
      <c r="AB18"/>
      <c r="AC18"/>
      <c r="AD18"/>
      <c r="AE18"/>
      <c r="AF18"/>
      <c r="AG18"/>
      <c r="AH18"/>
    </row>
    <row r="19" spans="1:34" s="5" customFormat="1" x14ac:dyDescent="0.25">
      <c r="A19" s="119"/>
      <c r="B19" s="934"/>
      <c r="C19" s="81"/>
      <c r="D19" s="120"/>
      <c r="E19" s="85"/>
      <c r="F19" s="120"/>
      <c r="G19" s="81"/>
      <c r="H19" s="120"/>
      <c r="I19" s="85"/>
      <c r="J19" s="120"/>
      <c r="K19" s="145"/>
      <c r="L19" s="121"/>
      <c r="M19" s="93"/>
      <c r="N19" s="121"/>
      <c r="O19" s="145"/>
      <c r="P19" s="121"/>
      <c r="Q19" s="124"/>
      <c r="S19" s="13"/>
      <c r="T19" s="14"/>
      <c r="U19" s="14"/>
      <c r="V19" s="14"/>
      <c r="W19" s="14"/>
      <c r="X19" s="14"/>
      <c r="Y19" s="14"/>
      <c r="Z19" s="14"/>
      <c r="AA19" s="15"/>
      <c r="AB19"/>
      <c r="AC19"/>
      <c r="AD19"/>
      <c r="AE19"/>
      <c r="AF19"/>
      <c r="AG19"/>
      <c r="AH19"/>
    </row>
    <row r="20" spans="1:34" s="5" customFormat="1" x14ac:dyDescent="0.25">
      <c r="A20" s="119"/>
      <c r="B20" s="163"/>
      <c r="C20" s="81"/>
      <c r="D20" s="120"/>
      <c r="E20" s="85"/>
      <c r="F20" s="120"/>
      <c r="G20" s="81"/>
      <c r="H20" s="120"/>
      <c r="I20" s="85"/>
      <c r="J20" s="120"/>
      <c r="K20" s="145"/>
      <c r="L20" s="121"/>
      <c r="M20" s="93"/>
      <c r="N20" s="121"/>
      <c r="O20" s="145"/>
      <c r="P20" s="121"/>
      <c r="Q20" s="124"/>
      <c r="S20" s="920" t="s">
        <v>91</v>
      </c>
      <c r="T20" s="921"/>
      <c r="U20" s="921"/>
      <c r="V20" s="921"/>
      <c r="W20" s="921"/>
      <c r="X20" s="921"/>
      <c r="Y20" s="921"/>
      <c r="Z20" s="921"/>
      <c r="AA20" s="922"/>
      <c r="AB20"/>
      <c r="AC20"/>
      <c r="AD20"/>
      <c r="AE20"/>
      <c r="AF20"/>
      <c r="AG20"/>
      <c r="AH20"/>
    </row>
    <row r="21" spans="1:34" s="5" customFormat="1" ht="14.4" x14ac:dyDescent="0.3">
      <c r="A21" s="162" t="s">
        <v>19</v>
      </c>
      <c r="B21" s="168" t="str">
        <f>'HOJA DE TRABAJO DE LA UPE'!D59</f>
        <v>MODALIDAD "A"</v>
      </c>
      <c r="C21" s="81"/>
      <c r="D21" s="120"/>
      <c r="E21" s="85"/>
      <c r="F21" s="120"/>
      <c r="G21" s="81"/>
      <c r="H21" s="120"/>
      <c r="I21" s="85"/>
      <c r="J21" s="120"/>
      <c r="K21" s="154">
        <f>'HOJA DE TRABAJO DE LA UPE'!D35</f>
        <v>0</v>
      </c>
      <c r="L21" s="128">
        <f>'HOJA DE TRABAJO DE LA UPE'!E35</f>
        <v>0</v>
      </c>
      <c r="M21" s="164">
        <f>'HOJA DE TRABAJO DE LA UPE'!F35</f>
        <v>0</v>
      </c>
      <c r="N21" s="121"/>
      <c r="O21" s="154">
        <f>C21+G21+K21</f>
        <v>0</v>
      </c>
      <c r="P21" s="128">
        <f>O21+D21+H21+L21</f>
        <v>0</v>
      </c>
      <c r="Q21" s="132">
        <f>P21+E21+I21+M21</f>
        <v>0</v>
      </c>
      <c r="S21" s="17"/>
      <c r="T21" s="2"/>
      <c r="U21" s="2"/>
      <c r="V21" s="2"/>
      <c r="W21" s="2"/>
      <c r="X21" s="2"/>
      <c r="Y21" s="2"/>
      <c r="Z21" s="2"/>
      <c r="AA21" s="16"/>
      <c r="AB21"/>
      <c r="AC21"/>
      <c r="AD21"/>
      <c r="AE21"/>
      <c r="AF21"/>
      <c r="AG21"/>
      <c r="AH21"/>
    </row>
    <row r="22" spans="1:34" s="5" customFormat="1" ht="15.6" x14ac:dyDescent="0.3">
      <c r="A22" s="119"/>
      <c r="B22" s="163"/>
      <c r="C22" s="81"/>
      <c r="D22" s="120"/>
      <c r="E22" s="85"/>
      <c r="F22" s="120"/>
      <c r="G22" s="81"/>
      <c r="H22" s="120"/>
      <c r="I22" s="85"/>
      <c r="J22" s="120"/>
      <c r="K22" s="145"/>
      <c r="L22" s="121"/>
      <c r="M22" s="93"/>
      <c r="N22" s="121"/>
      <c r="O22" s="145"/>
      <c r="P22" s="121"/>
      <c r="Q22" s="124"/>
      <c r="S22" s="17"/>
      <c r="T22" s="2"/>
      <c r="U22" s="914" t="s">
        <v>87</v>
      </c>
      <c r="V22" s="914"/>
      <c r="W22" s="914"/>
      <c r="X22" s="914"/>
      <c r="Y22" s="914"/>
      <c r="Z22" s="2"/>
      <c r="AA22" s="16"/>
      <c r="AB22"/>
      <c r="AC22"/>
      <c r="AD22"/>
      <c r="AE22"/>
      <c r="AF22"/>
      <c r="AG22"/>
      <c r="AH22"/>
    </row>
    <row r="23" spans="1:34" s="5" customFormat="1" x14ac:dyDescent="0.25">
      <c r="A23" s="119"/>
      <c r="B23" s="163"/>
      <c r="C23" s="81"/>
      <c r="D23" s="120"/>
      <c r="E23" s="85"/>
      <c r="F23" s="120"/>
      <c r="G23" s="81"/>
      <c r="H23" s="120"/>
      <c r="I23" s="85"/>
      <c r="J23" s="120"/>
      <c r="K23" s="145"/>
      <c r="L23" s="121"/>
      <c r="M23" s="93"/>
      <c r="N23" s="121"/>
      <c r="O23" s="145"/>
      <c r="P23" s="121"/>
      <c r="Q23" s="124"/>
      <c r="S23" s="17"/>
      <c r="T23" s="2"/>
      <c r="U23" s="11"/>
      <c r="V23" s="2"/>
      <c r="W23" s="11"/>
      <c r="X23" s="2"/>
      <c r="Y23" s="2"/>
      <c r="Z23" s="2"/>
      <c r="AA23" s="16"/>
      <c r="AB23"/>
      <c r="AC23"/>
      <c r="AD23"/>
      <c r="AE23"/>
      <c r="AF23"/>
      <c r="AG23"/>
      <c r="AH23"/>
    </row>
    <row r="24" spans="1:34" s="5" customFormat="1" ht="14.4" x14ac:dyDescent="0.3">
      <c r="A24" s="162" t="s">
        <v>19</v>
      </c>
      <c r="B24" s="168" t="str">
        <f>'HOJA DE TRABAJO DE LA UPE'!D60</f>
        <v>MODALIDAD "B"</v>
      </c>
      <c r="C24" s="81"/>
      <c r="D24" s="120"/>
      <c r="E24" s="85"/>
      <c r="F24" s="120"/>
      <c r="G24" s="81"/>
      <c r="H24" s="166"/>
      <c r="I24" s="167"/>
      <c r="J24" s="166"/>
      <c r="K24" s="154">
        <f>'HOJA DE TRABAJO DE LA UPE'!D37</f>
        <v>0</v>
      </c>
      <c r="L24" s="128">
        <f>'HOJA DE TRABAJO DE LA UPE'!E37</f>
        <v>0</v>
      </c>
      <c r="M24" s="164">
        <f>'HOJA DE TRABAJO DE LA UPE'!F37</f>
        <v>0</v>
      </c>
      <c r="N24" s="121"/>
      <c r="O24" s="154">
        <f>C24+G24+K24</f>
        <v>0</v>
      </c>
      <c r="P24" s="128">
        <f>O24+D24+H24+L24</f>
        <v>0</v>
      </c>
      <c r="Q24" s="132">
        <f>P24+E24+I24+M24</f>
        <v>0</v>
      </c>
      <c r="S24" s="17"/>
      <c r="T24" s="2"/>
      <c r="U24" s="11"/>
      <c r="V24" s="2"/>
      <c r="W24" s="11"/>
      <c r="X24" s="899" t="s">
        <v>44</v>
      </c>
      <c r="Y24" s="902" t="s">
        <v>42</v>
      </c>
      <c r="Z24" s="944" t="s">
        <v>45</v>
      </c>
      <c r="AA24" s="16"/>
      <c r="AB24"/>
      <c r="AF24"/>
      <c r="AG24"/>
      <c r="AH24"/>
    </row>
    <row r="25" spans="1:34" s="5" customFormat="1" ht="12.75" customHeight="1" x14ac:dyDescent="0.25">
      <c r="A25" s="119"/>
      <c r="B25" s="163"/>
      <c r="C25" s="81"/>
      <c r="D25" s="120"/>
      <c r="E25" s="85"/>
      <c r="F25" s="120"/>
      <c r="G25" s="81"/>
      <c r="H25" s="120"/>
      <c r="I25" s="85"/>
      <c r="J25" s="120"/>
      <c r="K25" s="145"/>
      <c r="L25" s="121"/>
      <c r="M25" s="93"/>
      <c r="N25" s="121"/>
      <c r="O25" s="145"/>
      <c r="P25" s="121"/>
      <c r="Q25" s="124"/>
      <c r="S25" s="17"/>
      <c r="T25" s="2"/>
      <c r="U25" s="11"/>
      <c r="V25" s="2"/>
      <c r="W25" s="11"/>
      <c r="X25" s="900"/>
      <c r="Y25" s="903"/>
      <c r="Z25" s="945"/>
      <c r="AA25" s="16"/>
      <c r="AB25"/>
      <c r="AF25"/>
      <c r="AG25"/>
      <c r="AH25"/>
    </row>
    <row r="26" spans="1:34" s="5" customFormat="1" x14ac:dyDescent="0.25">
      <c r="A26" s="119"/>
      <c r="B26" s="163"/>
      <c r="C26" s="81"/>
      <c r="D26" s="120"/>
      <c r="E26" s="85"/>
      <c r="F26" s="120"/>
      <c r="G26" s="81"/>
      <c r="H26" s="120"/>
      <c r="I26" s="85"/>
      <c r="J26" s="120"/>
      <c r="K26" s="145"/>
      <c r="L26" s="121"/>
      <c r="M26" s="93"/>
      <c r="N26" s="121"/>
      <c r="O26" s="145"/>
      <c r="P26" s="121"/>
      <c r="Q26" s="124"/>
      <c r="S26" s="17"/>
      <c r="T26" s="2"/>
      <c r="U26" s="2"/>
      <c r="V26" s="2"/>
      <c r="W26" s="11"/>
      <c r="X26" s="900"/>
      <c r="Y26" s="903"/>
      <c r="Z26" s="945"/>
      <c r="AA26" s="16"/>
      <c r="AB26"/>
      <c r="AF26"/>
      <c r="AG26"/>
      <c r="AH26"/>
    </row>
    <row r="27" spans="1:34" s="5" customFormat="1" ht="15" customHeight="1" x14ac:dyDescent="0.3">
      <c r="A27" s="162" t="s">
        <v>19</v>
      </c>
      <c r="B27" s="168" t="str">
        <f>'HOJA DE TRABAJO DE LA UPE'!D61</f>
        <v>MODALIDAD "C"</v>
      </c>
      <c r="C27" s="118"/>
      <c r="D27" s="120"/>
      <c r="E27" s="85"/>
      <c r="F27" s="120"/>
      <c r="G27" s="81"/>
      <c r="H27" s="120"/>
      <c r="I27" s="85"/>
      <c r="J27" s="120"/>
      <c r="K27" s="154">
        <f>'HOJA DE TRABAJO DE LA UPE'!D39</f>
        <v>0</v>
      </c>
      <c r="L27" s="128">
        <f>'HOJA DE TRABAJO DE LA UPE'!E39</f>
        <v>0</v>
      </c>
      <c r="M27" s="164">
        <f>'HOJA DE TRABAJO DE LA UPE'!F39</f>
        <v>0</v>
      </c>
      <c r="N27" s="121"/>
      <c r="O27" s="154">
        <f>C27+G27+K27</f>
        <v>0</v>
      </c>
      <c r="P27" s="128">
        <f>O27+D27+H27+L27</f>
        <v>0</v>
      </c>
      <c r="Q27" s="132">
        <f>P27+E27+I27+M27</f>
        <v>0</v>
      </c>
      <c r="S27" s="17"/>
      <c r="T27" s="2"/>
      <c r="U27" s="2"/>
      <c r="V27" s="2"/>
      <c r="W27" s="11"/>
      <c r="X27" s="901"/>
      <c r="Y27" s="904"/>
      <c r="Z27" s="946"/>
      <c r="AA27" s="16"/>
      <c r="AB27"/>
      <c r="AF27"/>
      <c r="AG27"/>
      <c r="AH27"/>
    </row>
    <row r="28" spans="1:34" s="5" customFormat="1" x14ac:dyDescent="0.25">
      <c r="A28" s="119"/>
      <c r="B28" s="163"/>
      <c r="C28" s="81"/>
      <c r="D28" s="120"/>
      <c r="E28" s="85"/>
      <c r="F28" s="120"/>
      <c r="G28" s="81"/>
      <c r="H28" s="120"/>
      <c r="I28" s="85"/>
      <c r="J28" s="120"/>
      <c r="K28" s="145"/>
      <c r="L28" s="121"/>
      <c r="M28" s="93"/>
      <c r="N28" s="121"/>
      <c r="O28" s="145"/>
      <c r="P28" s="121"/>
      <c r="Q28" s="124"/>
      <c r="S28" s="17"/>
      <c r="T28" s="2"/>
      <c r="U28" s="2"/>
      <c r="V28" s="2"/>
      <c r="W28" s="11"/>
      <c r="AA28" s="16"/>
      <c r="AB28"/>
      <c r="AC28"/>
      <c r="AD28"/>
      <c r="AE28"/>
      <c r="AF28"/>
      <c r="AG28"/>
      <c r="AH28"/>
    </row>
    <row r="29" spans="1:34" s="5" customFormat="1" x14ac:dyDescent="0.25">
      <c r="A29" s="119"/>
      <c r="B29" s="163"/>
      <c r="C29" s="81"/>
      <c r="D29" s="120"/>
      <c r="E29" s="85"/>
      <c r="F29" s="120"/>
      <c r="G29" s="81"/>
      <c r="H29" s="120"/>
      <c r="I29" s="85"/>
      <c r="J29" s="120"/>
      <c r="K29" s="145"/>
      <c r="L29" s="121"/>
      <c r="M29" s="93"/>
      <c r="N29" s="121"/>
      <c r="O29" s="145"/>
      <c r="P29" s="121"/>
      <c r="Q29" s="124"/>
      <c r="S29" s="238"/>
      <c r="T29" s="234"/>
      <c r="V29" s="233" t="s">
        <v>40</v>
      </c>
      <c r="W29" s="36"/>
      <c r="X29" s="241">
        <f>V50</f>
        <v>275987.15282999992</v>
      </c>
      <c r="Y29" s="242">
        <f>IF(X29="",0,X29/X33)</f>
        <v>0.84535316267790717</v>
      </c>
      <c r="Z29" s="22" t="s">
        <v>46</v>
      </c>
      <c r="AA29" s="240"/>
      <c r="AB29"/>
      <c r="AC29"/>
      <c r="AD29"/>
      <c r="AE29"/>
      <c r="AF29"/>
      <c r="AG29"/>
      <c r="AH29"/>
    </row>
    <row r="30" spans="1:34" s="5" customFormat="1" ht="14.4" x14ac:dyDescent="0.3">
      <c r="A30" s="162" t="s">
        <v>19</v>
      </c>
      <c r="B30" s="168" t="str">
        <f>'HOJA DE TRABAJO DE LA UPE'!D62</f>
        <v>PROG. DE INCLUSIÓN Y LA EQUIDAD (PIEE)</v>
      </c>
      <c r="C30" s="81"/>
      <c r="D30" s="120"/>
      <c r="E30" s="85"/>
      <c r="F30" s="120"/>
      <c r="G30" s="81"/>
      <c r="H30" s="120"/>
      <c r="I30" s="85"/>
      <c r="J30" s="120"/>
      <c r="K30" s="154">
        <f>'HOJA DE TRABAJO DE LA UPE'!D41</f>
        <v>0</v>
      </c>
      <c r="L30" s="128">
        <f>'HOJA DE TRABAJO DE LA UPE'!E41</f>
        <v>0</v>
      </c>
      <c r="M30" s="164">
        <f>'HOJA DE TRABAJO DE LA UPE'!F41</f>
        <v>0</v>
      </c>
      <c r="N30" s="121"/>
      <c r="O30" s="154">
        <f>C30+G30+K30</f>
        <v>0</v>
      </c>
      <c r="P30" s="128">
        <f>O30+D30+H30+L30</f>
        <v>0</v>
      </c>
      <c r="Q30" s="132">
        <f>P30+E30+I30+M30</f>
        <v>0</v>
      </c>
      <c r="S30" s="238"/>
      <c r="T30" s="239"/>
      <c r="V30" s="239"/>
      <c r="W30" s="239"/>
      <c r="X30" s="239"/>
      <c r="Y30" s="239"/>
      <c r="Z30" s="23"/>
      <c r="AA30" s="240"/>
      <c r="AB30"/>
      <c r="AC30"/>
      <c r="AD30"/>
      <c r="AE30"/>
      <c r="AF30"/>
      <c r="AG30"/>
      <c r="AH30"/>
    </row>
    <row r="31" spans="1:34" s="5" customFormat="1" x14ac:dyDescent="0.25">
      <c r="A31" s="119"/>
      <c r="B31" s="163"/>
      <c r="C31" s="81"/>
      <c r="D31" s="120"/>
      <c r="E31" s="85"/>
      <c r="F31" s="120"/>
      <c r="G31" s="81"/>
      <c r="H31" s="120"/>
      <c r="I31" s="85"/>
      <c r="J31" s="120"/>
      <c r="K31" s="145"/>
      <c r="L31" s="121"/>
      <c r="M31" s="93"/>
      <c r="N31" s="121"/>
      <c r="O31" s="145"/>
      <c r="P31" s="121"/>
      <c r="Q31" s="124"/>
      <c r="S31" s="238"/>
      <c r="T31" s="239"/>
      <c r="V31" s="233" t="s">
        <v>41</v>
      </c>
      <c r="W31" s="239"/>
      <c r="X31" s="241">
        <f>V48</f>
        <v>50488.413849999997</v>
      </c>
      <c r="Y31" s="242">
        <f>IF(X31="",0,X31/X33)</f>
        <v>0.15464683732209275</v>
      </c>
      <c r="Z31" s="22" t="s">
        <v>47</v>
      </c>
      <c r="AA31" s="240"/>
      <c r="AB31"/>
      <c r="AC31"/>
      <c r="AD31"/>
      <c r="AE31"/>
      <c r="AF31"/>
      <c r="AG31"/>
      <c r="AH31"/>
    </row>
    <row r="32" spans="1:34" s="5" customFormat="1" x14ac:dyDescent="0.25">
      <c r="A32" s="119"/>
      <c r="B32" s="163"/>
      <c r="C32" s="81"/>
      <c r="D32" s="120"/>
      <c r="E32" s="85"/>
      <c r="F32" s="120"/>
      <c r="G32" s="81"/>
      <c r="H32" s="120"/>
      <c r="I32" s="85"/>
      <c r="J32" s="120"/>
      <c r="K32" s="145"/>
      <c r="L32" s="121"/>
      <c r="M32" s="93"/>
      <c r="N32" s="121"/>
      <c r="O32" s="145"/>
      <c r="P32" s="121"/>
      <c r="Q32" s="124"/>
      <c r="S32" s="238"/>
      <c r="T32" s="239"/>
      <c r="V32" s="239"/>
      <c r="W32" s="239"/>
      <c r="X32" s="239"/>
      <c r="Y32" s="239"/>
      <c r="Z32" s="23"/>
      <c r="AA32" s="240"/>
      <c r="AB32"/>
      <c r="AC32"/>
      <c r="AD32"/>
      <c r="AE32"/>
      <c r="AF32"/>
      <c r="AG32"/>
      <c r="AH32"/>
    </row>
    <row r="33" spans="1:34" s="5" customFormat="1" ht="15" thickBot="1" x14ac:dyDescent="0.35">
      <c r="A33" s="162" t="s">
        <v>19</v>
      </c>
      <c r="B33" s="934" t="str">
        <f>'HOJA DE TRABAJO DE LA UPE'!D63</f>
        <v>PROG. PARA EL DESARROLLO PROFESIONAL DOCENTE (PRODEP)</v>
      </c>
      <c r="C33" s="81"/>
      <c r="D33" s="120"/>
      <c r="E33" s="85"/>
      <c r="F33" s="120"/>
      <c r="G33" s="81"/>
      <c r="H33" s="120"/>
      <c r="I33" s="85"/>
      <c r="J33" s="120"/>
      <c r="K33" s="154">
        <f>'HOJA DE TRABAJO DE LA UPE'!D43</f>
        <v>0</v>
      </c>
      <c r="L33" s="128">
        <f>'HOJA DE TRABAJO DE LA UPE'!E43</f>
        <v>0</v>
      </c>
      <c r="M33" s="164">
        <f>'HOJA DE TRABAJO DE LA UPE'!F43</f>
        <v>0</v>
      </c>
      <c r="N33" s="121"/>
      <c r="O33" s="154">
        <f>C33+G33+K33</f>
        <v>0</v>
      </c>
      <c r="P33" s="128">
        <f>O33+D33+H33+L33</f>
        <v>0</v>
      </c>
      <c r="Q33" s="132">
        <f>P33+E33+I33+M33</f>
        <v>0</v>
      </c>
      <c r="S33" s="238"/>
      <c r="T33" s="239"/>
      <c r="V33" s="37" t="s">
        <v>43</v>
      </c>
      <c r="W33" s="36"/>
      <c r="X33" s="243">
        <f>X29+X31</f>
        <v>326475.56667999993</v>
      </c>
      <c r="Y33" s="242">
        <f>Y29+Y31</f>
        <v>0.99999999999999989</v>
      </c>
      <c r="Z33" s="22" t="s">
        <v>48</v>
      </c>
      <c r="AA33" s="240"/>
      <c r="AB33"/>
      <c r="AC33"/>
      <c r="AD33"/>
      <c r="AE33"/>
      <c r="AF33"/>
      <c r="AG33"/>
      <c r="AH33"/>
    </row>
    <row r="34" spans="1:34" s="5" customFormat="1" ht="14.4" thickTop="1" thickBot="1" x14ac:dyDescent="0.3">
      <c r="A34" s="119"/>
      <c r="B34" s="934"/>
      <c r="C34" s="81"/>
      <c r="D34" s="120"/>
      <c r="E34" s="85"/>
      <c r="F34" s="120"/>
      <c r="G34" s="81"/>
      <c r="H34" s="120"/>
      <c r="I34" s="85"/>
      <c r="J34" s="120"/>
      <c r="K34" s="145"/>
      <c r="L34" s="121"/>
      <c r="M34" s="93"/>
      <c r="N34" s="121"/>
      <c r="O34" s="145"/>
      <c r="P34" s="121"/>
      <c r="Q34" s="124"/>
      <c r="S34" s="244"/>
      <c r="T34" s="245"/>
      <c r="U34" s="245"/>
      <c r="V34" s="245"/>
      <c r="W34" s="245"/>
      <c r="X34" s="245"/>
      <c r="Y34" s="245"/>
      <c r="Z34" s="245"/>
      <c r="AA34" s="246"/>
      <c r="AB34"/>
      <c r="AC34"/>
      <c r="AD34"/>
      <c r="AE34"/>
      <c r="AF34"/>
      <c r="AG34"/>
      <c r="AH34"/>
    </row>
    <row r="35" spans="1:34" s="5" customFormat="1" x14ac:dyDescent="0.25">
      <c r="A35" s="119"/>
      <c r="B35" s="163"/>
      <c r="C35" s="81"/>
      <c r="D35" s="120"/>
      <c r="E35" s="85"/>
      <c r="F35" s="120"/>
      <c r="G35" s="81"/>
      <c r="H35" s="120"/>
      <c r="I35" s="85"/>
      <c r="J35" s="120"/>
      <c r="K35" s="145"/>
      <c r="L35" s="121"/>
      <c r="M35" s="93"/>
      <c r="N35" s="121"/>
      <c r="O35" s="145"/>
      <c r="P35" s="121"/>
      <c r="Q35" s="124"/>
      <c r="S35"/>
      <c r="T35"/>
      <c r="U35"/>
      <c r="V35"/>
      <c r="W35"/>
      <c r="X35"/>
      <c r="Y35"/>
      <c r="Z35"/>
      <c r="AA35"/>
      <c r="AB35"/>
      <c r="AC35"/>
      <c r="AD35"/>
      <c r="AE35"/>
      <c r="AF35"/>
      <c r="AG35"/>
      <c r="AH35"/>
    </row>
    <row r="36" spans="1:34" s="5" customFormat="1" ht="14.4" x14ac:dyDescent="0.3">
      <c r="A36" s="162" t="s">
        <v>19</v>
      </c>
      <c r="B36" s="934" t="str">
        <f>'HOJA DE TRABAJO DE LA UPE'!D64</f>
        <v>PROG. DE FORTALECIMIENTO DE LA CALIDAD EDUCATIVA (PFCE)</v>
      </c>
      <c r="C36" s="81"/>
      <c r="D36" s="120"/>
      <c r="E36" s="85"/>
      <c r="F36" s="120"/>
      <c r="G36" s="81"/>
      <c r="H36" s="120"/>
      <c r="I36" s="85"/>
      <c r="J36" s="120"/>
      <c r="K36" s="154">
        <f>'HOJA DE TRABAJO DE LA UPE'!D45</f>
        <v>0</v>
      </c>
      <c r="L36" s="128">
        <f>'HOJA DE TRABAJO DE LA UPE'!E45</f>
        <v>0</v>
      </c>
      <c r="M36" s="164">
        <f>'HOJA DE TRABAJO DE LA UPE'!F45</f>
        <v>0</v>
      </c>
      <c r="N36" s="121"/>
      <c r="O36" s="154">
        <f>C36+G36+K36</f>
        <v>0</v>
      </c>
      <c r="P36" s="128">
        <f>O36+D36+H36+L36</f>
        <v>0</v>
      </c>
      <c r="Q36" s="132">
        <f>P36+E36+I36+M36</f>
        <v>0</v>
      </c>
      <c r="S36" s="239"/>
      <c r="T36" s="239"/>
      <c r="U36"/>
      <c r="V36" s="891" t="s">
        <v>77</v>
      </c>
      <c r="W36" s="892"/>
      <c r="X36" s="892"/>
      <c r="Y36" s="893"/>
      <c r="Z36" s="894" t="s">
        <v>183</v>
      </c>
      <c r="AA36" s="50"/>
      <c r="AB36"/>
      <c r="AC36"/>
      <c r="AD36"/>
      <c r="AE36"/>
      <c r="AF36"/>
      <c r="AG36"/>
      <c r="AH36"/>
    </row>
    <row r="37" spans="1:34" s="5" customFormat="1" x14ac:dyDescent="0.25">
      <c r="A37" s="119"/>
      <c r="B37" s="934"/>
      <c r="C37" s="81"/>
      <c r="D37" s="120"/>
      <c r="E37" s="85"/>
      <c r="F37" s="120"/>
      <c r="G37" s="81"/>
      <c r="H37" s="120"/>
      <c r="I37" s="85"/>
      <c r="J37" s="120"/>
      <c r="K37" s="145"/>
      <c r="L37" s="121"/>
      <c r="M37" s="93"/>
      <c r="N37" s="121"/>
      <c r="O37" s="145"/>
      <c r="P37" s="121"/>
      <c r="Q37" s="124"/>
      <c r="U37"/>
      <c r="V37" s="226" t="s">
        <v>78</v>
      </c>
      <c r="W37" s="40" t="s">
        <v>79</v>
      </c>
      <c r="X37" s="40" t="s">
        <v>80</v>
      </c>
      <c r="Y37" s="40" t="s">
        <v>81</v>
      </c>
      <c r="Z37" s="895" t="s">
        <v>43</v>
      </c>
      <c r="AA37"/>
      <c r="AC37"/>
      <c r="AD37"/>
      <c r="AE37"/>
      <c r="AF37"/>
      <c r="AG37"/>
      <c r="AH37"/>
    </row>
    <row r="38" spans="1:34" s="5" customFormat="1" x14ac:dyDescent="0.25">
      <c r="A38" s="119"/>
      <c r="B38" s="163"/>
      <c r="C38" s="81"/>
      <c r="D38" s="120"/>
      <c r="E38" s="85"/>
      <c r="F38" s="120"/>
      <c r="G38" s="81"/>
      <c r="H38" s="120"/>
      <c r="I38" s="85"/>
      <c r="J38" s="120"/>
      <c r="K38" s="145"/>
      <c r="L38" s="121"/>
      <c r="M38" s="93"/>
      <c r="N38" s="121"/>
      <c r="O38" s="145"/>
      <c r="P38" s="121"/>
      <c r="Q38" s="124"/>
      <c r="U38" s="9" t="s">
        <v>76</v>
      </c>
      <c r="V38" s="227">
        <f>V50</f>
        <v>275987.15282999992</v>
      </c>
      <c r="W38" s="64"/>
      <c r="X38" s="44"/>
      <c r="Y38" s="41"/>
      <c r="Z38" s="41">
        <f>V38+W38+X38+Y38</f>
        <v>275987.15282999992</v>
      </c>
      <c r="AA38"/>
      <c r="AC38"/>
      <c r="AD38"/>
      <c r="AE38"/>
      <c r="AF38"/>
      <c r="AG38"/>
      <c r="AH38"/>
    </row>
    <row r="39" spans="1:34" s="5" customFormat="1" ht="14.4" x14ac:dyDescent="0.3">
      <c r="A39" s="162" t="s">
        <v>19</v>
      </c>
      <c r="B39" s="168" t="str">
        <f>'HOJA DE TRABAJO DE LA UPE'!D65</f>
        <v>AAA</v>
      </c>
      <c r="C39" s="81"/>
      <c r="D39" s="120"/>
      <c r="E39" s="85"/>
      <c r="F39" s="120"/>
      <c r="G39" s="81"/>
      <c r="H39" s="120"/>
      <c r="I39" s="85"/>
      <c r="J39" s="120"/>
      <c r="K39" s="154">
        <f>'HOJA DE TRABAJO DE LA UPE'!D47</f>
        <v>0</v>
      </c>
      <c r="L39" s="128">
        <f>'HOJA DE TRABAJO DE LA UPE'!E47</f>
        <v>0</v>
      </c>
      <c r="M39" s="164">
        <f>'HOJA DE TRABAJO DE LA UPE'!F47</f>
        <v>0</v>
      </c>
      <c r="N39" s="121"/>
      <c r="O39" s="154">
        <f>C39+G39+K39</f>
        <v>0</v>
      </c>
      <c r="P39" s="128">
        <f>O39+D39+H39+L39</f>
        <v>0</v>
      </c>
      <c r="Q39" s="132">
        <f>P39+E39+I39+M39</f>
        <v>0</v>
      </c>
      <c r="S39"/>
      <c r="T39"/>
      <c r="U39"/>
      <c r="V39" s="227"/>
      <c r="W39" s="41"/>
      <c r="X39" s="41"/>
      <c r="Y39" s="41"/>
      <c r="Z39" s="41"/>
      <c r="AA39"/>
      <c r="AB39"/>
      <c r="AC39"/>
      <c r="AD39"/>
      <c r="AE39"/>
      <c r="AF39"/>
      <c r="AG39"/>
      <c r="AH39"/>
    </row>
    <row r="40" spans="1:34" s="5" customFormat="1" x14ac:dyDescent="0.25">
      <c r="A40" s="119"/>
      <c r="B40" s="163"/>
      <c r="C40" s="81"/>
      <c r="D40" s="120"/>
      <c r="E40" s="85"/>
      <c r="F40" s="120"/>
      <c r="G40" s="81"/>
      <c r="H40" s="120"/>
      <c r="I40" s="85"/>
      <c r="J40" s="120"/>
      <c r="K40" s="145"/>
      <c r="L40" s="121"/>
      <c r="M40" s="93"/>
      <c r="N40" s="121"/>
      <c r="O40" s="145"/>
      <c r="P40" s="121"/>
      <c r="Q40" s="124"/>
      <c r="R40"/>
      <c r="S40"/>
      <c r="T40"/>
      <c r="U40" s="9" t="s">
        <v>41</v>
      </c>
      <c r="V40" s="228">
        <f>V48</f>
        <v>50488.413849999997</v>
      </c>
      <c r="W40" s="43"/>
      <c r="X40" s="43"/>
      <c r="Y40" s="43"/>
      <c r="Z40" s="43">
        <f>V40+W40+X40+Y40</f>
        <v>50488.413849999997</v>
      </c>
      <c r="AA40"/>
      <c r="AB40"/>
      <c r="AC40"/>
      <c r="AD40"/>
      <c r="AE40"/>
      <c r="AF40"/>
      <c r="AG40"/>
      <c r="AH40"/>
    </row>
    <row r="41" spans="1:34" s="5" customFormat="1" x14ac:dyDescent="0.25">
      <c r="A41" s="119"/>
      <c r="B41" s="77"/>
      <c r="C41" s="81"/>
      <c r="D41" s="120"/>
      <c r="E41" s="85"/>
      <c r="F41" s="120"/>
      <c r="G41" s="81"/>
      <c r="H41" s="120"/>
      <c r="I41" s="85"/>
      <c r="J41" s="120"/>
      <c r="K41" s="145"/>
      <c r="L41" s="121"/>
      <c r="M41" s="93"/>
      <c r="N41" s="121"/>
      <c r="O41" s="145"/>
      <c r="P41" s="121"/>
      <c r="Q41" s="124"/>
      <c r="R41"/>
      <c r="S41"/>
      <c r="T41"/>
      <c r="U41" s="9"/>
      <c r="V41" s="229"/>
      <c r="W41" s="63"/>
      <c r="X41" s="63"/>
      <c r="Y41" s="63"/>
      <c r="Z41" s="63"/>
      <c r="AA41"/>
      <c r="AB41"/>
      <c r="AC41"/>
      <c r="AD41"/>
      <c r="AE41"/>
      <c r="AF41"/>
      <c r="AG41"/>
      <c r="AH41"/>
    </row>
    <row r="42" spans="1:34" s="5" customFormat="1" ht="15" thickBot="1" x14ac:dyDescent="0.35">
      <c r="A42" s="162" t="s">
        <v>19</v>
      </c>
      <c r="B42" s="168" t="str">
        <f>'HOJA DE TRABAJO DE LA UPE'!D66</f>
        <v>BBB</v>
      </c>
      <c r="C42" s="81"/>
      <c r="D42" s="120"/>
      <c r="E42" s="85"/>
      <c r="F42" s="120"/>
      <c r="G42" s="81"/>
      <c r="H42" s="120"/>
      <c r="I42" s="85"/>
      <c r="J42" s="120"/>
      <c r="K42" s="154">
        <f>'HOJA DE TRABAJO DE LA UPE'!D49</f>
        <v>0</v>
      </c>
      <c r="L42" s="128">
        <f>'HOJA DE TRABAJO DE LA UPE'!E49</f>
        <v>0</v>
      </c>
      <c r="M42" s="164">
        <f>'HOJA DE TRABAJO DE LA UPE'!F49</f>
        <v>0</v>
      </c>
      <c r="N42" s="121"/>
      <c r="O42" s="154">
        <f>C42+G42+K42</f>
        <v>0</v>
      </c>
      <c r="P42" s="128">
        <f>O42+D42+H42+L42</f>
        <v>0</v>
      </c>
      <c r="Q42" s="132">
        <f>P42+E42+I42+M42</f>
        <v>0</v>
      </c>
      <c r="R42"/>
      <c r="S42"/>
      <c r="T42"/>
      <c r="U42"/>
      <c r="V42" s="230">
        <f>V38+V40</f>
        <v>326475.56667999993</v>
      </c>
      <c r="W42" s="42">
        <v>0</v>
      </c>
      <c r="X42" s="42">
        <v>0</v>
      </c>
      <c r="Y42" s="42">
        <v>0</v>
      </c>
      <c r="Z42" s="42">
        <f>Z38+Z40</f>
        <v>326475.56667999993</v>
      </c>
      <c r="AA42"/>
      <c r="AB42"/>
      <c r="AC42"/>
      <c r="AD42"/>
      <c r="AE42"/>
      <c r="AF42"/>
      <c r="AG42"/>
      <c r="AH42"/>
    </row>
    <row r="43" spans="1:34" ht="13.8" thickTop="1" x14ac:dyDescent="0.25">
      <c r="A43" s="119"/>
      <c r="B43" s="163"/>
      <c r="C43" s="81"/>
      <c r="D43" s="120"/>
      <c r="E43" s="85"/>
      <c r="F43" s="120"/>
      <c r="G43" s="81"/>
      <c r="H43" s="120"/>
      <c r="I43" s="85"/>
      <c r="J43" s="120"/>
      <c r="K43" s="145"/>
      <c r="L43" s="121"/>
      <c r="M43" s="93"/>
      <c r="N43" s="121"/>
      <c r="O43" s="145"/>
      <c r="P43" s="121"/>
      <c r="Q43" s="124"/>
      <c r="R43" s="2"/>
      <c r="U43" s="9"/>
      <c r="V43" s="45"/>
      <c r="W43" s="45"/>
      <c r="X43" s="45"/>
    </row>
    <row r="44" spans="1:34" s="5" customFormat="1" ht="13.8" thickBot="1" x14ac:dyDescent="0.3">
      <c r="A44" s="135"/>
      <c r="B44" s="170"/>
      <c r="C44" s="171"/>
      <c r="D44" s="136"/>
      <c r="E44" s="172"/>
      <c r="F44" s="136"/>
      <c r="G44" s="171"/>
      <c r="H44" s="136"/>
      <c r="I44" s="172"/>
      <c r="J44" s="136"/>
      <c r="K44" s="173"/>
      <c r="L44" s="137"/>
      <c r="M44" s="174"/>
      <c r="N44" s="137"/>
      <c r="O44" s="173"/>
      <c r="P44" s="137"/>
      <c r="Q44" s="138"/>
      <c r="R44" s="2"/>
      <c r="AB44"/>
      <c r="AC44"/>
      <c r="AD44"/>
      <c r="AE44"/>
      <c r="AF44"/>
      <c r="AG44"/>
      <c r="AH44"/>
    </row>
    <row r="45" spans="1:34" s="5" customFormat="1" ht="15.6" x14ac:dyDescent="0.3">
      <c r="A45" s="119"/>
      <c r="B45" s="120"/>
      <c r="C45" s="120"/>
      <c r="D45" s="120"/>
      <c r="E45" s="120"/>
      <c r="F45" s="120"/>
      <c r="G45" s="120"/>
      <c r="H45" s="120"/>
      <c r="I45" s="120"/>
      <c r="J45" s="120"/>
      <c r="K45" s="121"/>
      <c r="L45" s="121"/>
      <c r="M45" s="121"/>
      <c r="N45" s="121"/>
      <c r="O45" s="121"/>
      <c r="P45" s="121"/>
      <c r="Q45" s="175"/>
      <c r="R45" s="2"/>
      <c r="T45" s="257"/>
      <c r="U45" s="932" t="s">
        <v>393</v>
      </c>
      <c r="V45" s="933"/>
      <c r="AB45"/>
      <c r="AC45"/>
      <c r="AD45"/>
      <c r="AE45"/>
      <c r="AF45"/>
      <c r="AG45"/>
      <c r="AH45"/>
    </row>
    <row r="46" spans="1:34" s="5" customFormat="1" x14ac:dyDescent="0.25">
      <c r="A46" s="119"/>
      <c r="B46" s="120"/>
      <c r="C46" s="120"/>
      <c r="D46" s="120"/>
      <c r="E46" s="120"/>
      <c r="F46" s="120"/>
      <c r="G46" s="120"/>
      <c r="H46" s="120"/>
      <c r="I46" s="120"/>
      <c r="J46" s="120"/>
      <c r="K46" s="121"/>
      <c r="L46" s="121"/>
      <c r="M46" s="121"/>
      <c r="N46" s="121"/>
      <c r="O46" s="121"/>
      <c r="P46" s="121"/>
      <c r="Q46" s="124"/>
      <c r="R46"/>
      <c r="T46" s="257"/>
      <c r="U46" s="258" t="s">
        <v>187</v>
      </c>
      <c r="V46" s="259"/>
      <c r="AB46"/>
      <c r="AC46"/>
      <c r="AD46"/>
      <c r="AE46"/>
      <c r="AF46"/>
      <c r="AG46"/>
      <c r="AH46"/>
    </row>
    <row r="47" spans="1:34" s="5" customFormat="1" ht="13.8" thickBot="1" x14ac:dyDescent="0.3">
      <c r="A47" s="225"/>
      <c r="B47" s="176" t="s">
        <v>18</v>
      </c>
      <c r="C47" s="177">
        <f>C12+C15+C18+C21+C24+C27+C30+C33+C36+C39+C42</f>
        <v>423.71002000000004</v>
      </c>
      <c r="D47" s="177">
        <f>D12+D15+D18+D21+D24+D27+D30+D33+D36+D39+D42</f>
        <v>2220.19526</v>
      </c>
      <c r="E47" s="177">
        <f>E12+E15+E18+E21+E24+E27+E30+E33+E36+E39+E42</f>
        <v>10714.462130000002</v>
      </c>
      <c r="F47" s="176"/>
      <c r="G47" s="177">
        <f>G12+G15+G18+G21+G24+G27+G30+G33+G36+G39+G42</f>
        <v>1325.1493500000001</v>
      </c>
      <c r="H47" s="177">
        <f>H12+H15+H18+H21+H24+H27+H30+H33+H36+H39+H42</f>
        <v>12535.79927</v>
      </c>
      <c r="I47" s="177">
        <f>I12+I15+I18+I21+I24+I27+I30+I33+I36+I39+I42</f>
        <v>23269.097819999999</v>
      </c>
      <c r="J47" s="176"/>
      <c r="K47" s="177">
        <f>K12+K15+K18+K21+K24+K27+K30+K33+K36+K39+K42</f>
        <v>0</v>
      </c>
      <c r="L47" s="177">
        <f>L12+L15+L18+L21+L24+L27+L30+L33+L36+L39+L42</f>
        <v>0</v>
      </c>
      <c r="M47" s="177">
        <f>M12+M15+M18+M21+M24+M27+M30+M33+M36+M39+M42</f>
        <v>0</v>
      </c>
      <c r="N47" s="178"/>
      <c r="O47" s="177">
        <f>O12+O15+O18+O21+O24+O27+O30+O33+O36+O39+O42</f>
        <v>1748.8593700000001</v>
      </c>
      <c r="P47" s="177">
        <f>P12+P15+P18+P21+P24+P27+P30+P33+P36+P39+P42</f>
        <v>16504.853899999998</v>
      </c>
      <c r="Q47" s="179">
        <f>Q12+Q15+Q18+Q21+Q24+Q27+Q30+Q33+Q36+Q39+Q42</f>
        <v>50488.413849999997</v>
      </c>
      <c r="R47"/>
      <c r="T47" s="257"/>
      <c r="U47" s="260"/>
      <c r="V47" s="261"/>
      <c r="AB47"/>
      <c r="AC47"/>
      <c r="AD47"/>
      <c r="AE47"/>
      <c r="AF47"/>
      <c r="AG47"/>
      <c r="AH47"/>
    </row>
    <row r="48" spans="1:34" s="5" customFormat="1" ht="13.8" thickTop="1" x14ac:dyDescent="0.25">
      <c r="C48" s="252"/>
      <c r="D48" s="252"/>
      <c r="E48" s="252"/>
      <c r="F48" s="252"/>
      <c r="G48" s="252"/>
      <c r="H48" s="252"/>
      <c r="I48" s="252"/>
      <c r="J48" s="252"/>
      <c r="K48" s="252"/>
      <c r="L48" s="252"/>
      <c r="M48" s="252"/>
      <c r="N48" s="252"/>
      <c r="O48" s="252"/>
      <c r="P48" s="252"/>
      <c r="Q48" s="236"/>
      <c r="R48" s="8"/>
      <c r="T48" s="257" t="s">
        <v>202</v>
      </c>
      <c r="U48" s="262" t="s">
        <v>47</v>
      </c>
      <c r="V48" s="263">
        <f>+M49</f>
        <v>50488.413849999997</v>
      </c>
      <c r="AB48"/>
      <c r="AC48"/>
      <c r="AD48"/>
      <c r="AE48"/>
      <c r="AF48"/>
      <c r="AG48"/>
      <c r="AH48"/>
    </row>
    <row r="49" spans="1:34" s="5" customFormat="1" x14ac:dyDescent="0.25">
      <c r="A49" s="225"/>
      <c r="B49" s="176" t="s">
        <v>17</v>
      </c>
      <c r="C49" s="235">
        <f>C47</f>
        <v>423.71002000000004</v>
      </c>
      <c r="D49" s="235">
        <f>D47+C49</f>
        <v>2643.9052799999999</v>
      </c>
      <c r="E49" s="235">
        <f>E47+D49</f>
        <v>13358.367410000003</v>
      </c>
      <c r="F49" s="176"/>
      <c r="G49" s="235">
        <f>G47+E49</f>
        <v>14683.516760000002</v>
      </c>
      <c r="H49" s="235">
        <f>H47+G49</f>
        <v>27219.316030000002</v>
      </c>
      <c r="I49" s="235">
        <f>I47+H49</f>
        <v>50488.413849999997</v>
      </c>
      <c r="J49" s="176"/>
      <c r="K49" s="235">
        <f>K47+I49</f>
        <v>50488.413849999997</v>
      </c>
      <c r="L49" s="235">
        <f>L47+K49</f>
        <v>50488.413849999997</v>
      </c>
      <c r="M49" s="235">
        <f>M47+L49</f>
        <v>50488.413849999997</v>
      </c>
      <c r="N49" s="178"/>
      <c r="O49" s="235">
        <f>C47+G47+K47</f>
        <v>1748.8593700000001</v>
      </c>
      <c r="P49" s="235">
        <f>D47+H47+L47+O49</f>
        <v>16504.853900000002</v>
      </c>
      <c r="Q49" s="237">
        <f>E47+I47+M47+P49</f>
        <v>50488.413850000004</v>
      </c>
      <c r="R49"/>
      <c r="T49" s="257"/>
      <c r="U49" s="262"/>
      <c r="V49" s="261"/>
      <c r="AB49"/>
      <c r="AC49" s="3"/>
      <c r="AD49" s="3"/>
      <c r="AE49" s="3"/>
      <c r="AF49" s="3"/>
      <c r="AG49" s="3"/>
      <c r="AH49" s="3"/>
    </row>
    <row r="50" spans="1:34" s="5" customFormat="1" x14ac:dyDescent="0.25">
      <c r="A50" s="225"/>
      <c r="B50" s="176"/>
      <c r="C50" s="176"/>
      <c r="D50" s="176"/>
      <c r="E50" s="176"/>
      <c r="F50" s="176"/>
      <c r="G50" s="176"/>
      <c r="H50" s="176"/>
      <c r="I50" s="176"/>
      <c r="J50" s="176"/>
      <c r="K50" s="176"/>
      <c r="L50" s="176"/>
      <c r="M50" s="176"/>
      <c r="N50" s="178"/>
      <c r="O50" s="176"/>
      <c r="P50" s="176"/>
      <c r="Q50" s="180"/>
      <c r="R50"/>
      <c r="T50" s="257" t="s">
        <v>202</v>
      </c>
      <c r="U50" s="262" t="s">
        <v>46</v>
      </c>
      <c r="V50" s="264">
        <f>'FRACCION II 1er. 2018'!T225</f>
        <v>275987.15282999992</v>
      </c>
      <c r="AB50" s="3"/>
      <c r="AC50"/>
      <c r="AD50"/>
      <c r="AE50"/>
      <c r="AF50"/>
      <c r="AG50"/>
      <c r="AH50"/>
    </row>
    <row r="51" spans="1:34" x14ac:dyDescent="0.25">
      <c r="A51" s="232"/>
      <c r="B51" s="176" t="s">
        <v>93</v>
      </c>
      <c r="C51" s="182"/>
      <c r="D51" s="183"/>
      <c r="E51" s="183">
        <f>C47+D47+E47</f>
        <v>13358.367410000003</v>
      </c>
      <c r="F51" s="182"/>
      <c r="G51" s="182"/>
      <c r="H51" s="183"/>
      <c r="I51" s="183">
        <f>G47+H47+I47</f>
        <v>37130.046439999998</v>
      </c>
      <c r="J51" s="182"/>
      <c r="K51" s="182"/>
      <c r="L51" s="183"/>
      <c r="M51" s="183">
        <f>K47+L47+M47</f>
        <v>0</v>
      </c>
      <c r="N51" s="182"/>
      <c r="O51" s="182"/>
      <c r="P51" s="183"/>
      <c r="Q51" s="184">
        <f>E51+I51+M51</f>
        <v>50488.413849999997</v>
      </c>
      <c r="T51" s="265"/>
      <c r="U51" s="266"/>
      <c r="V51" s="267"/>
    </row>
    <row r="52" spans="1:34" x14ac:dyDescent="0.25">
      <c r="A52" s="119"/>
      <c r="B52" s="120"/>
      <c r="C52" s="120"/>
      <c r="D52" s="120"/>
      <c r="E52" s="120"/>
      <c r="F52" s="120"/>
      <c r="G52" s="120"/>
      <c r="H52" s="120"/>
      <c r="I52" s="120"/>
      <c r="J52" s="120"/>
      <c r="K52" s="120"/>
      <c r="L52" s="120"/>
      <c r="M52" s="120"/>
      <c r="N52" s="120"/>
      <c r="O52" s="120"/>
      <c r="P52" s="120"/>
      <c r="Q52" s="169"/>
      <c r="T52" s="265" t="s">
        <v>203</v>
      </c>
      <c r="U52" s="262" t="s">
        <v>48</v>
      </c>
      <c r="V52" s="268">
        <f>+'FRACCIÓN I 2018'!F50</f>
        <v>453142</v>
      </c>
    </row>
    <row r="53" spans="1:34" x14ac:dyDescent="0.25">
      <c r="A53" s="187"/>
      <c r="B53" s="49"/>
      <c r="C53" s="49"/>
      <c r="D53" s="49"/>
      <c r="E53" s="49"/>
      <c r="F53" s="49"/>
      <c r="G53" s="49"/>
      <c r="H53" s="49"/>
      <c r="I53" s="49"/>
      <c r="J53" s="49"/>
      <c r="K53" s="49"/>
      <c r="L53" s="49"/>
      <c r="M53" s="49"/>
      <c r="N53" s="49"/>
      <c r="O53" s="49"/>
      <c r="P53" s="49"/>
      <c r="Q53" s="188"/>
      <c r="T53" s="265"/>
      <c r="U53" s="260"/>
      <c r="V53" s="261"/>
    </row>
    <row r="54" spans="1:34" ht="13.8" thickBot="1" x14ac:dyDescent="0.3">
      <c r="A54" s="189"/>
      <c r="B54" s="190"/>
      <c r="C54" s="190"/>
      <c r="D54" s="190"/>
      <c r="E54" s="190"/>
      <c r="F54" s="190"/>
      <c r="G54" s="190"/>
      <c r="H54" s="190"/>
      <c r="I54" s="190"/>
      <c r="J54" s="190"/>
      <c r="K54" s="190"/>
      <c r="L54" s="190"/>
      <c r="M54" s="190"/>
      <c r="N54" s="190"/>
      <c r="O54" s="190"/>
      <c r="P54" s="190"/>
      <c r="Q54" s="191"/>
      <c r="T54" s="269" t="s">
        <v>204</v>
      </c>
      <c r="U54" s="260"/>
      <c r="V54" s="270">
        <f>+V48+V50-V52</f>
        <v>-126666.43332000007</v>
      </c>
    </row>
    <row r="55" spans="1:34" x14ac:dyDescent="0.25">
      <c r="T55" s="271"/>
      <c r="U55" s="272"/>
      <c r="V55" s="273"/>
    </row>
  </sheetData>
  <mergeCells count="39">
    <mergeCell ref="U45:V45"/>
    <mergeCell ref="B36:B37"/>
    <mergeCell ref="V7:X8"/>
    <mergeCell ref="Y7:AA8"/>
    <mergeCell ref="S5:AA5"/>
    <mergeCell ref="B18:B19"/>
    <mergeCell ref="B33:B34"/>
    <mergeCell ref="Z24:Z27"/>
    <mergeCell ref="A6:M6"/>
    <mergeCell ref="O6:Q6"/>
    <mergeCell ref="S7:U8"/>
    <mergeCell ref="A7:A9"/>
    <mergeCell ref="B7:B9"/>
    <mergeCell ref="O7:Q8"/>
    <mergeCell ref="C7:M7"/>
    <mergeCell ref="C8:E8"/>
    <mergeCell ref="G8:I8"/>
    <mergeCell ref="A1:Q1"/>
    <mergeCell ref="A2:Q2"/>
    <mergeCell ref="A3:Q3"/>
    <mergeCell ref="A4:Q4"/>
    <mergeCell ref="A5:Q5"/>
    <mergeCell ref="K8:M8"/>
    <mergeCell ref="S2:AA2"/>
    <mergeCell ref="S9:U9"/>
    <mergeCell ref="V9:X9"/>
    <mergeCell ref="Y9:AA9"/>
    <mergeCell ref="U22:Y22"/>
    <mergeCell ref="S4:AA4"/>
    <mergeCell ref="S6:U6"/>
    <mergeCell ref="V6:X6"/>
    <mergeCell ref="Y6:AA6"/>
    <mergeCell ref="S20:AA20"/>
    <mergeCell ref="V36:Y36"/>
    <mergeCell ref="Z36:Z37"/>
    <mergeCell ref="AC5:AH7"/>
    <mergeCell ref="AB7:AB8"/>
    <mergeCell ref="X24:X27"/>
    <mergeCell ref="Y24:Y27"/>
  </mergeCells>
  <printOptions horizontalCentered="1" verticalCentered="1"/>
  <pageMargins left="0" right="0" top="0.39370078740157483" bottom="0.39370078740157483" header="0.31496062992125984" footer="0.31496062992125984"/>
  <pageSetup scale="60" fitToHeight="2" orientation="landscape" r:id="rId1"/>
  <colBreaks count="1" manualBreakCount="1">
    <brk id="1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H55"/>
  <sheetViews>
    <sheetView zoomScale="60" zoomScaleNormal="60" workbookViewId="0">
      <selection sqref="A1:Q54"/>
    </sheetView>
  </sheetViews>
  <sheetFormatPr baseColWidth="10" defaultRowHeight="13.2" x14ac:dyDescent="0.25"/>
  <cols>
    <col min="1" max="1" width="20.88671875" customWidth="1"/>
    <col min="2" max="2" width="33" customWidth="1"/>
    <col min="3" max="3" width="11.6640625" customWidth="1"/>
    <col min="4" max="4" width="12.88671875" customWidth="1"/>
    <col min="5" max="5" width="13" customWidth="1"/>
    <col min="6" max="6" width="0.88671875" customWidth="1"/>
    <col min="7" max="8" width="12.33203125" customWidth="1"/>
    <col min="9" max="9" width="12.6640625" customWidth="1"/>
    <col min="10" max="10" width="0.88671875" customWidth="1"/>
    <col min="11" max="11" width="11.88671875" customWidth="1"/>
    <col min="12" max="13" width="12.6640625" customWidth="1"/>
    <col min="14" max="14" width="0.88671875" customWidth="1"/>
    <col min="15" max="15" width="13.5546875" customWidth="1"/>
    <col min="16" max="16" width="13.33203125" customWidth="1"/>
    <col min="17" max="17" width="16" customWidth="1"/>
    <col min="18" max="18" width="8.6640625" customWidth="1"/>
    <col min="19" max="19" width="9.109375" customWidth="1"/>
    <col min="20" max="20" width="12.6640625" customWidth="1"/>
    <col min="21" max="21" width="12" customWidth="1"/>
    <col min="22" max="22" width="13.88671875" bestFit="1" customWidth="1"/>
    <col min="23" max="23" width="15.33203125" customWidth="1"/>
    <col min="24" max="24" width="15" customWidth="1"/>
    <col min="25" max="25" width="12.88671875" customWidth="1"/>
    <col min="26" max="26" width="14.109375" customWidth="1"/>
    <col min="27" max="27" width="14.6640625" customWidth="1"/>
    <col min="28" max="28" width="11" bestFit="1" customWidth="1"/>
  </cols>
  <sheetData>
    <row r="1" spans="1:34" s="56" customFormat="1" ht="20.25" customHeight="1" x14ac:dyDescent="0.25">
      <c r="A1" s="926" t="s">
        <v>161</v>
      </c>
      <c r="B1" s="927"/>
      <c r="C1" s="927"/>
      <c r="D1" s="927"/>
      <c r="E1" s="927"/>
      <c r="F1" s="927"/>
      <c r="G1" s="927"/>
      <c r="H1" s="927"/>
      <c r="I1" s="927"/>
      <c r="J1" s="927"/>
      <c r="K1" s="927"/>
      <c r="L1" s="927"/>
      <c r="M1" s="927"/>
      <c r="N1" s="927"/>
      <c r="O1" s="927"/>
      <c r="P1" s="927"/>
      <c r="Q1" s="927"/>
      <c r="R1" s="55"/>
      <c r="S1" s="55"/>
      <c r="T1" s="55"/>
    </row>
    <row r="2" spans="1:34" s="56" customFormat="1" ht="20.25" customHeight="1" x14ac:dyDescent="0.25">
      <c r="A2" s="927" t="s">
        <v>404</v>
      </c>
      <c r="B2" s="927"/>
      <c r="C2" s="927"/>
      <c r="D2" s="927"/>
      <c r="E2" s="927"/>
      <c r="F2" s="927"/>
      <c r="G2" s="927"/>
      <c r="H2" s="927"/>
      <c r="I2" s="927"/>
      <c r="J2" s="927"/>
      <c r="K2" s="927"/>
      <c r="L2" s="927"/>
      <c r="M2" s="927"/>
      <c r="N2" s="927"/>
      <c r="O2" s="927"/>
      <c r="P2" s="927"/>
      <c r="Q2" s="927"/>
      <c r="R2" s="55"/>
      <c r="S2" s="905" t="s">
        <v>160</v>
      </c>
      <c r="T2" s="906"/>
      <c r="U2" s="906"/>
      <c r="V2" s="906"/>
      <c r="W2" s="906"/>
      <c r="X2" s="906"/>
      <c r="Y2" s="906"/>
      <c r="Z2" s="906"/>
      <c r="AA2" s="907"/>
    </row>
    <row r="3" spans="1:34" s="56" customFormat="1" ht="20.25" customHeight="1" x14ac:dyDescent="0.25">
      <c r="A3" s="927" t="s">
        <v>12</v>
      </c>
      <c r="B3" s="927"/>
      <c r="C3" s="927"/>
      <c r="D3" s="927"/>
      <c r="E3" s="927"/>
      <c r="F3" s="927"/>
      <c r="G3" s="927"/>
      <c r="H3" s="927"/>
      <c r="I3" s="927"/>
      <c r="J3" s="927"/>
      <c r="K3" s="927"/>
      <c r="L3" s="927"/>
      <c r="M3" s="927"/>
      <c r="N3" s="927"/>
      <c r="O3" s="927"/>
      <c r="P3" s="927"/>
      <c r="Q3" s="927"/>
      <c r="R3" s="55"/>
      <c r="S3" s="55"/>
      <c r="T3" s="55"/>
    </row>
    <row r="4" spans="1:34" s="56" customFormat="1" ht="20.25" customHeight="1" x14ac:dyDescent="0.25">
      <c r="A4" s="928" t="s">
        <v>0</v>
      </c>
      <c r="B4" s="928"/>
      <c r="C4" s="928"/>
      <c r="D4" s="928"/>
      <c r="E4" s="928"/>
      <c r="F4" s="928"/>
      <c r="G4" s="928"/>
      <c r="H4" s="928"/>
      <c r="I4" s="928"/>
      <c r="J4" s="928"/>
      <c r="K4" s="928"/>
      <c r="L4" s="928"/>
      <c r="M4" s="928"/>
      <c r="N4" s="928"/>
      <c r="O4" s="928"/>
      <c r="P4" s="928"/>
      <c r="Q4" s="928"/>
      <c r="S4" s="915" t="s">
        <v>38</v>
      </c>
      <c r="T4" s="916"/>
      <c r="U4" s="916"/>
      <c r="V4" s="916"/>
      <c r="W4" s="916"/>
      <c r="X4" s="916"/>
      <c r="Y4" s="916"/>
      <c r="Z4" s="916"/>
      <c r="AA4" s="917"/>
      <c r="AD4" s="57"/>
    </row>
    <row r="5" spans="1:34" s="56" customFormat="1" ht="20.25" customHeight="1" x14ac:dyDescent="0.25">
      <c r="A5" s="928" t="s">
        <v>405</v>
      </c>
      <c r="B5" s="928"/>
      <c r="C5" s="928"/>
      <c r="D5" s="928"/>
      <c r="E5" s="928"/>
      <c r="F5" s="928"/>
      <c r="G5" s="928"/>
      <c r="H5" s="928"/>
      <c r="I5" s="928"/>
      <c r="J5" s="928"/>
      <c r="K5" s="928"/>
      <c r="L5" s="928"/>
      <c r="M5" s="928"/>
      <c r="N5" s="928"/>
      <c r="O5" s="928"/>
      <c r="P5" s="928"/>
      <c r="Q5" s="928"/>
      <c r="S5" s="941">
        <f>U14+X14</f>
        <v>136442.95429999998</v>
      </c>
      <c r="T5" s="942"/>
      <c r="U5" s="942"/>
      <c r="V5" s="942"/>
      <c r="W5" s="942"/>
      <c r="X5" s="942"/>
      <c r="Y5" s="942"/>
      <c r="Z5" s="942"/>
      <c r="AA5" s="943"/>
      <c r="AC5" s="896" t="s">
        <v>174</v>
      </c>
      <c r="AD5" s="896"/>
      <c r="AE5" s="896"/>
      <c r="AF5" s="896"/>
      <c r="AG5" s="896"/>
      <c r="AH5" s="896"/>
    </row>
    <row r="6" spans="1:34" ht="17.399999999999999" x14ac:dyDescent="0.3">
      <c r="A6" s="947" t="s">
        <v>74</v>
      </c>
      <c r="B6" s="948"/>
      <c r="C6" s="948"/>
      <c r="D6" s="948"/>
      <c r="E6" s="948"/>
      <c r="F6" s="948"/>
      <c r="G6" s="948"/>
      <c r="H6" s="948"/>
      <c r="I6" s="948"/>
      <c r="J6" s="948"/>
      <c r="K6" s="948"/>
      <c r="L6" s="948"/>
      <c r="M6" s="949"/>
      <c r="N6" s="185"/>
      <c r="O6" s="947" t="s">
        <v>418</v>
      </c>
      <c r="P6" s="948"/>
      <c r="Q6" s="949"/>
      <c r="R6" s="1"/>
      <c r="S6" s="918">
        <f>U14/$S$5</f>
        <v>0.18236546590225799</v>
      </c>
      <c r="T6" s="919"/>
      <c r="U6" s="919"/>
      <c r="V6" s="918">
        <f>X14/$S$5</f>
        <v>0.81763453409774201</v>
      </c>
      <c r="W6" s="919"/>
      <c r="X6" s="919"/>
      <c r="Y6" s="918">
        <f>AA14/$S$5</f>
        <v>0</v>
      </c>
      <c r="Z6" s="919"/>
      <c r="AA6" s="919"/>
      <c r="AB6" s="54">
        <f>S6+V6+Y6</f>
        <v>1</v>
      </c>
      <c r="AC6" s="896"/>
      <c r="AD6" s="896"/>
      <c r="AE6" s="896"/>
      <c r="AF6" s="896"/>
      <c r="AG6" s="896"/>
      <c r="AH6" s="896"/>
    </row>
    <row r="7" spans="1:34" ht="12.75" customHeight="1" x14ac:dyDescent="0.25">
      <c r="A7" s="950" t="s">
        <v>1</v>
      </c>
      <c r="B7" s="951" t="s">
        <v>11</v>
      </c>
      <c r="C7" s="958" t="s">
        <v>13</v>
      </c>
      <c r="D7" s="959"/>
      <c r="E7" s="959"/>
      <c r="F7" s="959"/>
      <c r="G7" s="959"/>
      <c r="H7" s="959"/>
      <c r="I7" s="959"/>
      <c r="J7" s="959"/>
      <c r="K7" s="959"/>
      <c r="L7" s="959"/>
      <c r="M7" s="960"/>
      <c r="N7" s="186"/>
      <c r="O7" s="952" t="s">
        <v>419</v>
      </c>
      <c r="P7" s="953"/>
      <c r="Q7" s="954"/>
      <c r="S7" s="935">
        <f>S5*S6</f>
        <v>24882.482929999991</v>
      </c>
      <c r="T7" s="936"/>
      <c r="U7" s="937"/>
      <c r="V7" s="935">
        <f>S5*V6</f>
        <v>111560.47136999998</v>
      </c>
      <c r="W7" s="936"/>
      <c r="X7" s="937"/>
      <c r="Y7" s="935">
        <f>Y6*S5</f>
        <v>0</v>
      </c>
      <c r="Z7" s="936"/>
      <c r="AA7" s="937"/>
      <c r="AB7" s="897">
        <f>S7+V7+Y7</f>
        <v>136442.95429999998</v>
      </c>
      <c r="AC7" s="896"/>
      <c r="AD7" s="896"/>
      <c r="AE7" s="896"/>
      <c r="AF7" s="896"/>
      <c r="AG7" s="896"/>
      <c r="AH7" s="896"/>
    </row>
    <row r="8" spans="1:34" ht="12.75" customHeight="1" x14ac:dyDescent="0.25">
      <c r="A8" s="950"/>
      <c r="B8" s="951"/>
      <c r="C8" s="961" t="s">
        <v>95</v>
      </c>
      <c r="D8" s="924"/>
      <c r="E8" s="925"/>
      <c r="F8" s="139"/>
      <c r="G8" s="923" t="s">
        <v>14</v>
      </c>
      <c r="H8" s="924"/>
      <c r="I8" s="925"/>
      <c r="J8" s="140"/>
      <c r="K8" s="929" t="s">
        <v>15</v>
      </c>
      <c r="L8" s="930"/>
      <c r="M8" s="931"/>
      <c r="N8" s="141"/>
      <c r="O8" s="955"/>
      <c r="P8" s="956"/>
      <c r="Q8" s="957"/>
      <c r="S8" s="938"/>
      <c r="T8" s="939"/>
      <c r="U8" s="940"/>
      <c r="V8" s="938"/>
      <c r="W8" s="939"/>
      <c r="X8" s="940"/>
      <c r="Y8" s="938"/>
      <c r="Z8" s="939"/>
      <c r="AA8" s="940"/>
      <c r="AB8" s="898"/>
    </row>
    <row r="9" spans="1:34" x14ac:dyDescent="0.25">
      <c r="A9" s="950"/>
      <c r="B9" s="951"/>
      <c r="C9" s="67" t="s">
        <v>27</v>
      </c>
      <c r="D9" s="67" t="s">
        <v>28</v>
      </c>
      <c r="E9" s="67" t="s">
        <v>29</v>
      </c>
      <c r="F9" s="142"/>
      <c r="G9" s="67" t="s">
        <v>27</v>
      </c>
      <c r="H9" s="67" t="s">
        <v>28</v>
      </c>
      <c r="I9" s="67" t="s">
        <v>29</v>
      </c>
      <c r="J9" s="142"/>
      <c r="K9" s="67" t="s">
        <v>27</v>
      </c>
      <c r="L9" s="67" t="s">
        <v>28</v>
      </c>
      <c r="M9" s="67" t="s">
        <v>29</v>
      </c>
      <c r="N9" s="142"/>
      <c r="O9" s="195" t="s">
        <v>180</v>
      </c>
      <c r="P9" s="193" t="s">
        <v>181</v>
      </c>
      <c r="Q9" s="194" t="s">
        <v>59</v>
      </c>
      <c r="S9" s="908" t="s">
        <v>95</v>
      </c>
      <c r="T9" s="909"/>
      <c r="U9" s="910"/>
      <c r="V9" s="911" t="s">
        <v>14</v>
      </c>
      <c r="W9" s="912"/>
      <c r="X9" s="913"/>
      <c r="Y9" s="911" t="s">
        <v>15</v>
      </c>
      <c r="Z9" s="912"/>
      <c r="AA9" s="913"/>
    </row>
    <row r="10" spans="1:34" x14ac:dyDescent="0.25">
      <c r="A10" s="143"/>
      <c r="B10" s="73"/>
      <c r="C10" s="74"/>
      <c r="D10" s="75"/>
      <c r="E10" s="76"/>
      <c r="F10" s="120"/>
      <c r="G10" s="74"/>
      <c r="H10" s="75"/>
      <c r="I10" s="76"/>
      <c r="J10" s="120"/>
      <c r="K10" s="74"/>
      <c r="L10" s="75"/>
      <c r="M10" s="76"/>
      <c r="N10" s="120"/>
      <c r="O10" s="74"/>
      <c r="P10" s="75"/>
      <c r="Q10" s="144"/>
      <c r="S10" s="24" t="s">
        <v>50</v>
      </c>
      <c r="T10" s="24" t="s">
        <v>51</v>
      </c>
      <c r="U10" s="24" t="s">
        <v>52</v>
      </c>
      <c r="V10" s="24" t="s">
        <v>50</v>
      </c>
      <c r="W10" s="24" t="s">
        <v>51</v>
      </c>
      <c r="X10" s="24" t="s">
        <v>52</v>
      </c>
      <c r="Y10" s="24" t="s">
        <v>50</v>
      </c>
      <c r="Z10" s="24" t="s">
        <v>51</v>
      </c>
      <c r="AA10" s="24" t="s">
        <v>52</v>
      </c>
    </row>
    <row r="11" spans="1:34" s="5" customFormat="1" x14ac:dyDescent="0.25">
      <c r="A11" s="119"/>
      <c r="B11" s="77"/>
      <c r="C11" s="81"/>
      <c r="D11" s="120"/>
      <c r="E11" s="85"/>
      <c r="F11" s="120"/>
      <c r="G11" s="81"/>
      <c r="H11" s="120"/>
      <c r="I11" s="85"/>
      <c r="J11" s="120"/>
      <c r="K11" s="81"/>
      <c r="L11" s="120"/>
      <c r="M11" s="85"/>
      <c r="N11" s="120"/>
      <c r="O11" s="145"/>
      <c r="P11" s="121"/>
      <c r="Q11" s="124"/>
      <c r="S11"/>
      <c r="T11"/>
      <c r="U11"/>
      <c r="V11"/>
      <c r="W11"/>
      <c r="X11"/>
      <c r="Y11"/>
      <c r="Z11"/>
      <c r="AA11"/>
      <c r="AB11"/>
      <c r="AC11"/>
      <c r="AD11"/>
      <c r="AE11"/>
      <c r="AF11"/>
      <c r="AG11"/>
      <c r="AH11"/>
    </row>
    <row r="12" spans="1:34" s="5" customFormat="1" ht="12.75" customHeight="1" x14ac:dyDescent="0.25">
      <c r="A12" s="146" t="e">
        <f>VLOOKUP('HOJA DE TRABAJO DE LA UPE'!#REF!,Hoja1!$B$2:$C$35,2,FALSE)</f>
        <v>#REF!</v>
      </c>
      <c r="B12" s="192" t="str">
        <f>'HOJA DE TRABAJO DE LA UPE'!D55</f>
        <v>SUBSIDIOS FEDERALES PARA ORGANISMOS D. E.</v>
      </c>
      <c r="C12" s="147">
        <f>S12</f>
        <v>8803.3902100000014</v>
      </c>
      <c r="D12" s="148">
        <f>T12</f>
        <v>8141.0312400000003</v>
      </c>
      <c r="E12" s="149">
        <f>U12</f>
        <v>7938.0614799999903</v>
      </c>
      <c r="F12" s="150"/>
      <c r="G12" s="147">
        <f>V12</f>
        <v>41777.569380000001</v>
      </c>
      <c r="H12" s="151">
        <f>W12</f>
        <v>24148.048589999999</v>
      </c>
      <c r="I12" s="152">
        <f>X12</f>
        <v>45634.8534</v>
      </c>
      <c r="J12" s="150"/>
      <c r="K12" s="153">
        <f>Y12</f>
        <v>0</v>
      </c>
      <c r="L12" s="151">
        <f>Z12</f>
        <v>0</v>
      </c>
      <c r="M12" s="152">
        <f>AA12</f>
        <v>0</v>
      </c>
      <c r="N12" s="121"/>
      <c r="O12" s="154">
        <f>C12+G12+K12+'FRACCIÓN III 1er 2018'!Q12</f>
        <v>101069.37344</v>
      </c>
      <c r="P12" s="155">
        <f>O12+D12+H12+L12</f>
        <v>133358.45327</v>
      </c>
      <c r="Q12" s="156">
        <f>P12+E12+I12+M12</f>
        <v>186931.36814999999</v>
      </c>
      <c r="S12" s="10">
        <f>8803390.21/1000</f>
        <v>8803.3902100000014</v>
      </c>
      <c r="T12" s="10">
        <f>8141031.24/1000</f>
        <v>8141.0312400000003</v>
      </c>
      <c r="U12" s="10">
        <f>7938061.47999999/1000</f>
        <v>7938.0614799999903</v>
      </c>
      <c r="V12" s="10">
        <f>41777569.38/1000</f>
        <v>41777.569380000001</v>
      </c>
      <c r="W12" s="10">
        <f>24148048.59/1000</f>
        <v>24148.048589999999</v>
      </c>
      <c r="X12" s="10">
        <f>45634853.4/1000</f>
        <v>45634.8534</v>
      </c>
      <c r="Y12" s="10">
        <f>Y7/3</f>
        <v>0</v>
      </c>
      <c r="Z12" s="10">
        <f>Y7/3</f>
        <v>0</v>
      </c>
      <c r="AA12" s="10">
        <f>Y7/3</f>
        <v>0</v>
      </c>
      <c r="AB12"/>
      <c r="AC12"/>
      <c r="AD12"/>
      <c r="AE12"/>
      <c r="AF12"/>
      <c r="AG12"/>
      <c r="AH12"/>
    </row>
    <row r="13" spans="1:34" s="5" customFormat="1" x14ac:dyDescent="0.25">
      <c r="A13" s="119"/>
      <c r="B13" s="157"/>
      <c r="C13" s="81"/>
      <c r="D13" s="120"/>
      <c r="E13" s="158"/>
      <c r="F13" s="120"/>
      <c r="G13" s="81"/>
      <c r="H13" s="159"/>
      <c r="I13" s="85"/>
      <c r="J13" s="120"/>
      <c r="K13" s="160"/>
      <c r="L13" s="159"/>
      <c r="M13" s="85"/>
      <c r="N13" s="121"/>
      <c r="O13" s="161"/>
      <c r="P13" s="121"/>
      <c r="Q13" s="124"/>
      <c r="S13" s="21"/>
      <c r="T13" s="21"/>
      <c r="U13" s="21"/>
      <c r="V13" s="21"/>
      <c r="W13" s="21"/>
      <c r="X13" s="21"/>
      <c r="Y13" s="21"/>
      <c r="Z13" s="21"/>
      <c r="AA13" s="21"/>
      <c r="AB13"/>
      <c r="AC13"/>
      <c r="AD13"/>
      <c r="AE13"/>
      <c r="AF13"/>
      <c r="AG13"/>
      <c r="AH13"/>
    </row>
    <row r="14" spans="1:34" s="5" customFormat="1" x14ac:dyDescent="0.25">
      <c r="A14" s="119"/>
      <c r="B14" s="157"/>
      <c r="C14" s="81"/>
      <c r="D14" s="120"/>
      <c r="E14" s="85"/>
      <c r="F14" s="120"/>
      <c r="G14" s="81"/>
      <c r="H14" s="120"/>
      <c r="I14" s="85"/>
      <c r="J14" s="120"/>
      <c r="K14" s="145"/>
      <c r="L14" s="121"/>
      <c r="M14" s="93"/>
      <c r="N14" s="121"/>
      <c r="O14" s="145"/>
      <c r="P14" s="121"/>
      <c r="Q14" s="124"/>
      <c r="S14"/>
      <c r="T14"/>
      <c r="U14" s="433">
        <f>S12+T12+U12</f>
        <v>24882.482929999991</v>
      </c>
      <c r="V14"/>
      <c r="W14"/>
      <c r="X14" s="433">
        <f>V12+W12+X12</f>
        <v>111560.47136999998</v>
      </c>
      <c r="Y14"/>
      <c r="Z14"/>
      <c r="AA14"/>
      <c r="AB14" s="433"/>
      <c r="AC14"/>
      <c r="AD14"/>
      <c r="AE14"/>
      <c r="AF14"/>
      <c r="AG14"/>
      <c r="AH14"/>
    </row>
    <row r="15" spans="1:34" s="5" customFormat="1" ht="14.4" x14ac:dyDescent="0.3">
      <c r="A15" s="162" t="s">
        <v>19</v>
      </c>
      <c r="B15" s="168" t="str">
        <f>'HOJA DE TRABAJO DE LA UPE'!D56</f>
        <v>CARRERA DOCENTE</v>
      </c>
      <c r="C15" s="81"/>
      <c r="D15" s="120"/>
      <c r="E15" s="85"/>
      <c r="F15" s="120"/>
      <c r="G15" s="81"/>
      <c r="H15" s="120"/>
      <c r="I15" s="85"/>
      <c r="J15" s="120"/>
      <c r="K15" s="154">
        <f>'HOJA DE TRABAJO DE LA UPE'!H31</f>
        <v>0</v>
      </c>
      <c r="L15" s="128">
        <f>'HOJA DE TRABAJO DE LA UPE'!I31</f>
        <v>0</v>
      </c>
      <c r="M15" s="164">
        <f>'HOJA DE TRABAJO DE LA UPE'!J31</f>
        <v>0</v>
      </c>
      <c r="N15" s="121"/>
      <c r="O15" s="154">
        <f>'FRACCIÓN III 1er 2018'!Q15+K15</f>
        <v>0</v>
      </c>
      <c r="P15" s="128">
        <f>O15+L15</f>
        <v>0</v>
      </c>
      <c r="Q15" s="132">
        <f>P15+M15</f>
        <v>0</v>
      </c>
      <c r="AB15"/>
      <c r="AC15"/>
      <c r="AD15"/>
      <c r="AE15"/>
      <c r="AF15"/>
      <c r="AG15"/>
      <c r="AH15"/>
    </row>
    <row r="16" spans="1:34" s="5" customFormat="1" x14ac:dyDescent="0.25">
      <c r="A16" s="119"/>
      <c r="B16" s="163"/>
      <c r="C16" s="81"/>
      <c r="D16" s="120"/>
      <c r="E16" s="85"/>
      <c r="F16" s="120"/>
      <c r="G16" s="81"/>
      <c r="H16" s="120"/>
      <c r="I16" s="85"/>
      <c r="J16" s="120"/>
      <c r="K16" s="154"/>
      <c r="L16" s="121"/>
      <c r="M16" s="93"/>
      <c r="N16" s="121"/>
      <c r="O16" s="145"/>
      <c r="P16" s="121"/>
      <c r="Q16" s="124"/>
      <c r="S16"/>
      <c r="T16"/>
      <c r="U16"/>
      <c r="V16"/>
      <c r="W16"/>
      <c r="X16"/>
      <c r="Y16"/>
      <c r="Z16"/>
      <c r="AA16"/>
      <c r="AB16"/>
      <c r="AC16"/>
      <c r="AD16"/>
      <c r="AE16"/>
      <c r="AF16"/>
      <c r="AG16"/>
      <c r="AH16"/>
    </row>
    <row r="17" spans="1:34" s="5" customFormat="1" x14ac:dyDescent="0.25">
      <c r="A17" s="119"/>
      <c r="B17" s="163"/>
      <c r="C17" s="81"/>
      <c r="D17" s="120"/>
      <c r="E17" s="165"/>
      <c r="F17" s="120"/>
      <c r="G17" s="81"/>
      <c r="H17" s="120"/>
      <c r="I17" s="85"/>
      <c r="J17" s="120"/>
      <c r="K17" s="154"/>
      <c r="L17" s="121"/>
      <c r="M17" s="93"/>
      <c r="N17" s="121"/>
      <c r="O17" s="145"/>
      <c r="P17" s="121"/>
      <c r="Q17" s="124"/>
      <c r="AB17"/>
      <c r="AC17"/>
      <c r="AD17"/>
      <c r="AE17"/>
      <c r="AF17"/>
      <c r="AG17"/>
      <c r="AH17"/>
    </row>
    <row r="18" spans="1:34" s="5" customFormat="1" ht="15" thickBot="1" x14ac:dyDescent="0.35">
      <c r="A18" s="162" t="s">
        <v>19</v>
      </c>
      <c r="B18" s="934" t="str">
        <f>'HOJA DE TRABAJO DE LA UPE'!D57</f>
        <v>PROG. DE EXPANSIÓN DE LA OFERTA EDUCATIVA EN EDUC. SUP. (PROEXOEES)</v>
      </c>
      <c r="C18" s="81"/>
      <c r="D18" s="120"/>
      <c r="E18" s="85"/>
      <c r="F18" s="120"/>
      <c r="G18" s="81"/>
      <c r="H18" s="120"/>
      <c r="I18" s="85"/>
      <c r="J18" s="120"/>
      <c r="K18" s="154">
        <f>'HOJA DE TRABAJO DE LA UPE'!H33</f>
        <v>0</v>
      </c>
      <c r="L18" s="128">
        <f>'HOJA DE TRABAJO DE LA UPE'!I33</f>
        <v>0</v>
      </c>
      <c r="M18" s="164">
        <f>'HOJA DE TRABAJO DE LA UPE'!J33</f>
        <v>0</v>
      </c>
      <c r="N18" s="121"/>
      <c r="O18" s="154">
        <f>'FRACCIÓN III 1er 2018'!Q18+K18</f>
        <v>0</v>
      </c>
      <c r="P18" s="128">
        <f>O18+L18</f>
        <v>0</v>
      </c>
      <c r="Q18" s="132">
        <f>P18+M18</f>
        <v>0</v>
      </c>
      <c r="S18"/>
      <c r="T18"/>
      <c r="U18"/>
      <c r="V18"/>
      <c r="W18"/>
      <c r="X18"/>
      <c r="Y18"/>
      <c r="Z18"/>
      <c r="AA18"/>
      <c r="AB18"/>
      <c r="AC18"/>
      <c r="AD18"/>
      <c r="AE18"/>
      <c r="AF18"/>
      <c r="AG18"/>
      <c r="AH18"/>
    </row>
    <row r="19" spans="1:34" s="5" customFormat="1" x14ac:dyDescent="0.25">
      <c r="A19" s="119"/>
      <c r="B19" s="934"/>
      <c r="C19" s="81"/>
      <c r="D19" s="120"/>
      <c r="E19" s="85"/>
      <c r="F19" s="120"/>
      <c r="G19" s="81"/>
      <c r="H19" s="120"/>
      <c r="I19" s="85"/>
      <c r="J19" s="120"/>
      <c r="K19" s="145"/>
      <c r="L19" s="121"/>
      <c r="M19" s="93"/>
      <c r="N19" s="121"/>
      <c r="O19" s="145"/>
      <c r="P19" s="121"/>
      <c r="Q19" s="124"/>
      <c r="S19" s="13"/>
      <c r="T19" s="14"/>
      <c r="U19" s="14"/>
      <c r="V19" s="14"/>
      <c r="W19" s="14"/>
      <c r="X19" s="14"/>
      <c r="Y19" s="14"/>
      <c r="Z19" s="14"/>
      <c r="AA19" s="15"/>
      <c r="AB19"/>
      <c r="AC19"/>
      <c r="AD19"/>
      <c r="AE19"/>
      <c r="AF19"/>
      <c r="AG19"/>
      <c r="AH19"/>
    </row>
    <row r="20" spans="1:34" s="5" customFormat="1" x14ac:dyDescent="0.25">
      <c r="A20" s="119"/>
      <c r="B20" s="163"/>
      <c r="C20" s="81"/>
      <c r="D20" s="120"/>
      <c r="E20" s="85"/>
      <c r="F20" s="120"/>
      <c r="G20" s="81"/>
      <c r="H20" s="120"/>
      <c r="I20" s="85"/>
      <c r="J20" s="120"/>
      <c r="K20" s="145"/>
      <c r="L20" s="121"/>
      <c r="M20" s="93"/>
      <c r="N20" s="121"/>
      <c r="O20" s="145"/>
      <c r="P20" s="121"/>
      <c r="Q20" s="124"/>
      <c r="S20" s="920" t="s">
        <v>91</v>
      </c>
      <c r="T20" s="921"/>
      <c r="U20" s="921"/>
      <c r="V20" s="921"/>
      <c r="W20" s="921"/>
      <c r="X20" s="921"/>
      <c r="Y20" s="921"/>
      <c r="Z20" s="921"/>
      <c r="AA20" s="922"/>
      <c r="AB20"/>
      <c r="AC20"/>
      <c r="AD20"/>
      <c r="AE20"/>
      <c r="AF20"/>
      <c r="AG20"/>
      <c r="AH20"/>
    </row>
    <row r="21" spans="1:34" s="5" customFormat="1" ht="14.4" x14ac:dyDescent="0.3">
      <c r="A21" s="162" t="s">
        <v>19</v>
      </c>
      <c r="B21" s="168" t="str">
        <f>'HOJA DE TRABAJO DE LA UPE'!D59</f>
        <v>MODALIDAD "A"</v>
      </c>
      <c r="C21" s="81"/>
      <c r="D21" s="120"/>
      <c r="E21" s="85"/>
      <c r="F21" s="120"/>
      <c r="G21" s="81"/>
      <c r="H21" s="120"/>
      <c r="I21" s="85"/>
      <c r="J21" s="120"/>
      <c r="K21" s="154">
        <f>'HOJA DE TRABAJO DE LA UPE'!H35</f>
        <v>0</v>
      </c>
      <c r="L21" s="128">
        <f>'HOJA DE TRABAJO DE LA UPE'!I35</f>
        <v>0</v>
      </c>
      <c r="M21" s="164">
        <f>'HOJA DE TRABAJO DE LA UPE'!J35</f>
        <v>0</v>
      </c>
      <c r="N21" s="121"/>
      <c r="O21" s="154">
        <f>'FRACCIÓN III 1er 2018'!Q21+K21</f>
        <v>0</v>
      </c>
      <c r="P21" s="128">
        <f>O21+L21</f>
        <v>0</v>
      </c>
      <c r="Q21" s="132">
        <f>P21+M21</f>
        <v>0</v>
      </c>
      <c r="S21" s="17"/>
      <c r="T21" s="2"/>
      <c r="U21" s="2"/>
      <c r="V21" s="2"/>
      <c r="W21" s="2"/>
      <c r="X21" s="2"/>
      <c r="Y21" s="2"/>
      <c r="Z21" s="2"/>
      <c r="AA21" s="16"/>
      <c r="AB21"/>
      <c r="AC21"/>
      <c r="AD21"/>
      <c r="AE21"/>
      <c r="AF21"/>
      <c r="AG21"/>
      <c r="AH21"/>
    </row>
    <row r="22" spans="1:34" s="5" customFormat="1" ht="15.6" x14ac:dyDescent="0.3">
      <c r="A22" s="119"/>
      <c r="B22" s="163"/>
      <c r="C22" s="81"/>
      <c r="D22" s="120"/>
      <c r="E22" s="85"/>
      <c r="F22" s="120"/>
      <c r="G22" s="81"/>
      <c r="H22" s="120"/>
      <c r="I22" s="85"/>
      <c r="J22" s="120"/>
      <c r="K22" s="145"/>
      <c r="L22" s="121"/>
      <c r="M22" s="93"/>
      <c r="N22" s="121"/>
      <c r="O22" s="145"/>
      <c r="P22" s="121"/>
      <c r="Q22" s="124"/>
      <c r="S22" s="17"/>
      <c r="T22" s="2"/>
      <c r="U22" s="914" t="s">
        <v>39</v>
      </c>
      <c r="V22" s="914"/>
      <c r="W22" s="914"/>
      <c r="X22" s="914"/>
      <c r="Y22" s="914"/>
      <c r="Z22" s="2"/>
      <c r="AA22" s="16"/>
      <c r="AB22"/>
      <c r="AC22"/>
      <c r="AD22"/>
      <c r="AE22"/>
      <c r="AF22"/>
      <c r="AG22"/>
      <c r="AH22"/>
    </row>
    <row r="23" spans="1:34" s="5" customFormat="1" x14ac:dyDescent="0.25">
      <c r="A23" s="119"/>
      <c r="B23" s="163"/>
      <c r="C23" s="81"/>
      <c r="D23" s="120"/>
      <c r="E23" s="85"/>
      <c r="F23" s="120"/>
      <c r="G23" s="81"/>
      <c r="H23" s="120"/>
      <c r="I23" s="85"/>
      <c r="J23" s="120"/>
      <c r="K23" s="145"/>
      <c r="L23" s="121"/>
      <c r="M23" s="93"/>
      <c r="N23" s="121"/>
      <c r="O23" s="145"/>
      <c r="P23" s="121"/>
      <c r="Q23" s="124"/>
      <c r="S23" s="17"/>
      <c r="T23" s="2"/>
      <c r="U23" s="11"/>
      <c r="V23" s="2"/>
      <c r="W23" s="11"/>
      <c r="X23" s="2"/>
      <c r="Y23" s="2"/>
      <c r="Z23" s="2"/>
      <c r="AA23" s="16"/>
      <c r="AB23"/>
      <c r="AC23"/>
      <c r="AD23"/>
      <c r="AE23"/>
      <c r="AF23"/>
      <c r="AG23"/>
      <c r="AH23"/>
    </row>
    <row r="24" spans="1:34" s="5" customFormat="1" ht="14.4" x14ac:dyDescent="0.3">
      <c r="A24" s="162" t="s">
        <v>19</v>
      </c>
      <c r="B24" s="168" t="str">
        <f>'HOJA DE TRABAJO DE LA UPE'!D60</f>
        <v>MODALIDAD "B"</v>
      </c>
      <c r="C24" s="81"/>
      <c r="D24" s="120"/>
      <c r="E24" s="85"/>
      <c r="F24" s="120"/>
      <c r="G24" s="81"/>
      <c r="H24" s="166"/>
      <c r="I24" s="167"/>
      <c r="J24" s="166"/>
      <c r="K24" s="154">
        <f>'HOJA DE TRABAJO DE LA UPE'!H37</f>
        <v>0</v>
      </c>
      <c r="L24" s="128">
        <f>'HOJA DE TRABAJO DE LA UPE'!I37</f>
        <v>0</v>
      </c>
      <c r="M24" s="164">
        <f>'HOJA DE TRABAJO DE LA UPE'!J37</f>
        <v>0</v>
      </c>
      <c r="N24" s="121"/>
      <c r="O24" s="154">
        <f>'FRACCIÓN III 1er 2018'!Q24+K24</f>
        <v>0</v>
      </c>
      <c r="P24" s="128">
        <f>O24+L24</f>
        <v>0</v>
      </c>
      <c r="Q24" s="132">
        <f>P24+M24</f>
        <v>0</v>
      </c>
      <c r="S24" s="17"/>
      <c r="T24" s="2"/>
      <c r="U24" s="11"/>
      <c r="V24" s="2"/>
      <c r="W24" s="11"/>
      <c r="X24" s="899" t="s">
        <v>44</v>
      </c>
      <c r="Y24" s="902" t="s">
        <v>42</v>
      </c>
      <c r="Z24" s="944" t="s">
        <v>45</v>
      </c>
      <c r="AA24" s="16"/>
      <c r="AB24"/>
      <c r="AF24"/>
      <c r="AG24"/>
      <c r="AH24"/>
    </row>
    <row r="25" spans="1:34" s="5" customFormat="1" ht="12.75" customHeight="1" x14ac:dyDescent="0.25">
      <c r="A25" s="119"/>
      <c r="B25" s="163"/>
      <c r="C25" s="81"/>
      <c r="D25" s="120"/>
      <c r="E25" s="85"/>
      <c r="F25" s="120"/>
      <c r="G25" s="81"/>
      <c r="H25" s="120"/>
      <c r="I25" s="85"/>
      <c r="J25" s="120"/>
      <c r="K25" s="145"/>
      <c r="L25" s="121"/>
      <c r="M25" s="93"/>
      <c r="N25" s="121"/>
      <c r="O25" s="145"/>
      <c r="P25" s="121"/>
      <c r="Q25" s="124"/>
      <c r="S25" s="17"/>
      <c r="T25" s="2"/>
      <c r="U25" s="11"/>
      <c r="V25" s="2"/>
      <c r="W25" s="11"/>
      <c r="X25" s="900"/>
      <c r="Y25" s="903"/>
      <c r="Z25" s="945"/>
      <c r="AA25" s="16"/>
      <c r="AB25"/>
      <c r="AF25"/>
      <c r="AG25"/>
      <c r="AH25"/>
    </row>
    <row r="26" spans="1:34" s="5" customFormat="1" x14ac:dyDescent="0.25">
      <c r="A26" s="119"/>
      <c r="B26" s="163"/>
      <c r="C26" s="81"/>
      <c r="D26" s="120"/>
      <c r="E26" s="85"/>
      <c r="F26" s="120"/>
      <c r="G26" s="81"/>
      <c r="H26" s="120"/>
      <c r="I26" s="85"/>
      <c r="J26" s="120"/>
      <c r="K26" s="145"/>
      <c r="L26" s="121"/>
      <c r="M26" s="93"/>
      <c r="N26" s="121"/>
      <c r="O26" s="145"/>
      <c r="P26" s="121"/>
      <c r="Q26" s="124"/>
      <c r="S26" s="17"/>
      <c r="T26" s="2"/>
      <c r="U26" s="2"/>
      <c r="V26" s="2"/>
      <c r="W26" s="11"/>
      <c r="X26" s="900"/>
      <c r="Y26" s="903"/>
      <c r="Z26" s="945"/>
      <c r="AA26" s="16"/>
      <c r="AB26"/>
      <c r="AF26"/>
      <c r="AG26"/>
      <c r="AH26"/>
    </row>
    <row r="27" spans="1:34" s="5" customFormat="1" ht="15" customHeight="1" x14ac:dyDescent="0.3">
      <c r="A27" s="162" t="s">
        <v>19</v>
      </c>
      <c r="B27" s="168" t="str">
        <f>'HOJA DE TRABAJO DE LA UPE'!D61</f>
        <v>MODALIDAD "C"</v>
      </c>
      <c r="C27" s="118"/>
      <c r="D27" s="120"/>
      <c r="E27" s="85"/>
      <c r="F27" s="120"/>
      <c r="G27" s="81"/>
      <c r="H27" s="120"/>
      <c r="I27" s="85"/>
      <c r="J27" s="120"/>
      <c r="K27" s="154">
        <f>'HOJA DE TRABAJO DE LA UPE'!H39</f>
        <v>0</v>
      </c>
      <c r="L27" s="128">
        <f>'HOJA DE TRABAJO DE LA UPE'!I39</f>
        <v>0</v>
      </c>
      <c r="M27" s="164">
        <f>'HOJA DE TRABAJO DE LA UPE'!J39</f>
        <v>0</v>
      </c>
      <c r="N27" s="121"/>
      <c r="O27" s="154">
        <f>'FRACCIÓN III 1er 2018'!Q27+K27</f>
        <v>0</v>
      </c>
      <c r="P27" s="128">
        <f>O27+L27</f>
        <v>0</v>
      </c>
      <c r="Q27" s="132">
        <f>P27+M27</f>
        <v>0</v>
      </c>
      <c r="S27" s="17"/>
      <c r="T27" s="2"/>
      <c r="U27" s="2"/>
      <c r="V27" s="2"/>
      <c r="W27" s="11"/>
      <c r="X27" s="901"/>
      <c r="Y27" s="904"/>
      <c r="Z27" s="946"/>
      <c r="AA27" s="16"/>
      <c r="AB27"/>
      <c r="AF27"/>
      <c r="AG27"/>
      <c r="AH27"/>
    </row>
    <row r="28" spans="1:34" s="5" customFormat="1" x14ac:dyDescent="0.25">
      <c r="A28" s="119"/>
      <c r="B28" s="163"/>
      <c r="C28" s="81"/>
      <c r="D28" s="120"/>
      <c r="E28" s="85"/>
      <c r="F28" s="120"/>
      <c r="G28" s="81"/>
      <c r="H28" s="120"/>
      <c r="I28" s="85"/>
      <c r="J28" s="120"/>
      <c r="K28" s="145"/>
      <c r="L28" s="121"/>
      <c r="M28" s="93"/>
      <c r="N28" s="121"/>
      <c r="O28" s="145"/>
      <c r="P28" s="121"/>
      <c r="Q28" s="124"/>
      <c r="S28" s="17"/>
      <c r="T28" s="2"/>
      <c r="U28" s="2"/>
      <c r="V28" s="2"/>
      <c r="W28" s="11"/>
      <c r="AA28" s="16"/>
      <c r="AB28"/>
      <c r="AC28"/>
      <c r="AD28"/>
      <c r="AE28"/>
      <c r="AF28"/>
      <c r="AG28"/>
      <c r="AH28"/>
    </row>
    <row r="29" spans="1:34" s="5" customFormat="1" x14ac:dyDescent="0.25">
      <c r="A29" s="119"/>
      <c r="B29" s="163"/>
      <c r="C29" s="81"/>
      <c r="D29" s="120"/>
      <c r="E29" s="85"/>
      <c r="F29" s="120"/>
      <c r="G29" s="81"/>
      <c r="H29" s="120"/>
      <c r="I29" s="85"/>
      <c r="J29" s="120"/>
      <c r="K29" s="145"/>
      <c r="L29" s="121"/>
      <c r="M29" s="93"/>
      <c r="N29" s="121"/>
      <c r="O29" s="145"/>
      <c r="P29" s="121"/>
      <c r="Q29" s="124"/>
      <c r="S29" s="238"/>
      <c r="T29" s="234"/>
      <c r="V29" s="233" t="s">
        <v>40</v>
      </c>
      <c r="W29" s="36"/>
      <c r="X29" s="241">
        <f>V50</f>
        <v>384018.79981000087</v>
      </c>
      <c r="Y29" s="242">
        <f>IF(X29="",0,X29/X33)</f>
        <v>0.67489484969484248</v>
      </c>
      <c r="Z29" s="22" t="s">
        <v>46</v>
      </c>
      <c r="AA29" s="240"/>
      <c r="AB29"/>
      <c r="AC29"/>
      <c r="AD29"/>
      <c r="AE29"/>
      <c r="AF29"/>
      <c r="AG29"/>
      <c r="AH29"/>
    </row>
    <row r="30" spans="1:34" s="5" customFormat="1" ht="14.4" x14ac:dyDescent="0.3">
      <c r="A30" s="162" t="s">
        <v>19</v>
      </c>
      <c r="B30" s="168" t="str">
        <f>'HOJA DE TRABAJO DE LA UPE'!D62</f>
        <v>PROG. DE INCLUSIÓN Y LA EQUIDAD (PIEE)</v>
      </c>
      <c r="C30" s="81"/>
      <c r="D30" s="120"/>
      <c r="E30" s="85"/>
      <c r="F30" s="120"/>
      <c r="G30" s="81"/>
      <c r="H30" s="120"/>
      <c r="I30" s="85"/>
      <c r="J30" s="120"/>
      <c r="K30" s="154">
        <f>'HOJA DE TRABAJO DE LA UPE'!H41</f>
        <v>0</v>
      </c>
      <c r="L30" s="128">
        <f>'HOJA DE TRABAJO DE LA UPE'!I41</f>
        <v>0</v>
      </c>
      <c r="M30" s="164">
        <f>'HOJA DE TRABAJO DE LA UPE'!J41</f>
        <v>0</v>
      </c>
      <c r="N30" s="121"/>
      <c r="O30" s="154">
        <f>'FRACCIÓN III 1er 2018'!Q30+K30</f>
        <v>0</v>
      </c>
      <c r="P30" s="128">
        <f>O30+L30</f>
        <v>0</v>
      </c>
      <c r="Q30" s="132">
        <f>P30+M30</f>
        <v>0</v>
      </c>
      <c r="S30" s="238"/>
      <c r="T30" s="239"/>
      <c r="V30" s="239"/>
      <c r="W30" s="239"/>
      <c r="X30" s="239"/>
      <c r="Y30" s="239"/>
      <c r="Z30" s="23"/>
      <c r="AA30" s="240"/>
      <c r="AB30"/>
      <c r="AC30"/>
      <c r="AD30"/>
      <c r="AE30"/>
      <c r="AF30"/>
      <c r="AG30"/>
      <c r="AH30"/>
    </row>
    <row r="31" spans="1:34" s="5" customFormat="1" x14ac:dyDescent="0.25">
      <c r="A31" s="119"/>
      <c r="B31" s="163"/>
      <c r="C31" s="81"/>
      <c r="D31" s="120"/>
      <c r="E31" s="85"/>
      <c r="F31" s="120"/>
      <c r="G31" s="81"/>
      <c r="H31" s="120"/>
      <c r="I31" s="85"/>
      <c r="J31" s="120"/>
      <c r="K31" s="145"/>
      <c r="L31" s="121"/>
      <c r="M31" s="93"/>
      <c r="N31" s="121"/>
      <c r="O31" s="145"/>
      <c r="P31" s="121"/>
      <c r="Q31" s="124"/>
      <c r="S31" s="238"/>
      <c r="T31" s="239"/>
      <c r="V31" s="233" t="s">
        <v>41</v>
      </c>
      <c r="W31" s="239"/>
      <c r="X31" s="241">
        <f>V48</f>
        <v>184986.57929999998</v>
      </c>
      <c r="Y31" s="242">
        <f>IF(X31="",0,X31/X33)</f>
        <v>0.32510515030515758</v>
      </c>
      <c r="Z31" s="22" t="s">
        <v>47</v>
      </c>
      <c r="AA31" s="240"/>
      <c r="AB31"/>
      <c r="AC31"/>
      <c r="AD31"/>
      <c r="AE31"/>
      <c r="AF31"/>
      <c r="AG31"/>
      <c r="AH31"/>
    </row>
    <row r="32" spans="1:34" s="5" customFormat="1" x14ac:dyDescent="0.25">
      <c r="A32" s="119"/>
      <c r="B32" s="163"/>
      <c r="C32" s="81"/>
      <c r="D32" s="120"/>
      <c r="E32" s="85"/>
      <c r="F32" s="120"/>
      <c r="G32" s="81"/>
      <c r="H32" s="120"/>
      <c r="I32" s="85"/>
      <c r="J32" s="120"/>
      <c r="K32" s="145"/>
      <c r="L32" s="121"/>
      <c r="M32" s="93"/>
      <c r="N32" s="121"/>
      <c r="O32" s="145"/>
      <c r="P32" s="121"/>
      <c r="Q32" s="124"/>
      <c r="S32" s="238"/>
      <c r="T32" s="239"/>
      <c r="V32" s="239"/>
      <c r="W32" s="239"/>
      <c r="X32" s="239"/>
      <c r="Y32" s="239"/>
      <c r="Z32" s="23"/>
      <c r="AA32" s="240"/>
      <c r="AB32"/>
      <c r="AC32"/>
      <c r="AD32"/>
      <c r="AE32"/>
      <c r="AF32"/>
      <c r="AG32"/>
      <c r="AH32"/>
    </row>
    <row r="33" spans="1:34" s="5" customFormat="1" ht="15" thickBot="1" x14ac:dyDescent="0.35">
      <c r="A33" s="162" t="s">
        <v>19</v>
      </c>
      <c r="B33" s="934" t="str">
        <f>'HOJA DE TRABAJO DE LA UPE'!D63</f>
        <v>PROG. PARA EL DESARROLLO PROFESIONAL DOCENTE (PRODEP)</v>
      </c>
      <c r="C33" s="81"/>
      <c r="D33" s="120"/>
      <c r="E33" s="85"/>
      <c r="F33" s="120"/>
      <c r="G33" s="81"/>
      <c r="H33" s="120"/>
      <c r="I33" s="85"/>
      <c r="J33" s="120"/>
      <c r="K33" s="154">
        <f>'HOJA DE TRABAJO DE LA UPE'!H43</f>
        <v>0</v>
      </c>
      <c r="L33" s="128">
        <f>'HOJA DE TRABAJO DE LA UPE'!I43</f>
        <v>0</v>
      </c>
      <c r="M33" s="164">
        <f>'HOJA DE TRABAJO DE LA UPE'!J43</f>
        <v>0</v>
      </c>
      <c r="N33" s="121"/>
      <c r="O33" s="154">
        <f>'FRACCIÓN III 1er 2018'!Q33+K33</f>
        <v>0</v>
      </c>
      <c r="P33" s="128">
        <f>O33+L33</f>
        <v>0</v>
      </c>
      <c r="Q33" s="132">
        <f>P33+M33</f>
        <v>0</v>
      </c>
      <c r="S33" s="238"/>
      <c r="T33" s="239"/>
      <c r="V33" s="37" t="s">
        <v>43</v>
      </c>
      <c r="W33" s="36"/>
      <c r="X33" s="243">
        <f>X29+X31</f>
        <v>569005.37911000079</v>
      </c>
      <c r="Y33" s="242">
        <f>Y29+Y31</f>
        <v>1</v>
      </c>
      <c r="Z33" s="22" t="s">
        <v>48</v>
      </c>
      <c r="AA33" s="240"/>
      <c r="AB33"/>
      <c r="AC33"/>
      <c r="AD33"/>
      <c r="AE33"/>
      <c r="AF33"/>
      <c r="AG33"/>
      <c r="AH33"/>
    </row>
    <row r="34" spans="1:34" s="5" customFormat="1" ht="14.4" thickTop="1" thickBot="1" x14ac:dyDescent="0.3">
      <c r="A34" s="119"/>
      <c r="B34" s="934"/>
      <c r="C34" s="81"/>
      <c r="D34" s="120"/>
      <c r="E34" s="85"/>
      <c r="F34" s="120"/>
      <c r="G34" s="81"/>
      <c r="H34" s="120"/>
      <c r="I34" s="85"/>
      <c r="J34" s="120"/>
      <c r="K34" s="145"/>
      <c r="L34" s="121"/>
      <c r="M34" s="93"/>
      <c r="N34" s="121"/>
      <c r="O34" s="145"/>
      <c r="P34" s="121"/>
      <c r="Q34" s="124"/>
      <c r="S34" s="244"/>
      <c r="T34" s="245"/>
      <c r="U34" s="245"/>
      <c r="V34" s="245"/>
      <c r="W34" s="245"/>
      <c r="X34" s="245"/>
      <c r="Y34" s="245"/>
      <c r="Z34" s="245"/>
      <c r="AA34" s="246"/>
      <c r="AB34"/>
      <c r="AC34"/>
      <c r="AD34"/>
      <c r="AE34"/>
      <c r="AF34"/>
      <c r="AG34"/>
      <c r="AH34"/>
    </row>
    <row r="35" spans="1:34" s="5" customFormat="1" x14ac:dyDescent="0.25">
      <c r="A35" s="119"/>
      <c r="B35" s="163"/>
      <c r="C35" s="81"/>
      <c r="D35" s="120"/>
      <c r="E35" s="85"/>
      <c r="F35" s="120"/>
      <c r="G35" s="81"/>
      <c r="H35" s="120"/>
      <c r="I35" s="85"/>
      <c r="J35" s="120"/>
      <c r="K35" s="145"/>
      <c r="L35" s="121"/>
      <c r="M35" s="93"/>
      <c r="N35" s="121"/>
      <c r="O35" s="145"/>
      <c r="P35" s="121"/>
      <c r="Q35" s="124"/>
      <c r="S35"/>
      <c r="T35"/>
      <c r="U35"/>
      <c r="V35"/>
      <c r="W35"/>
      <c r="X35"/>
      <c r="Y35"/>
      <c r="Z35"/>
      <c r="AA35"/>
      <c r="AB35"/>
      <c r="AC35"/>
      <c r="AD35"/>
      <c r="AE35"/>
      <c r="AF35"/>
      <c r="AG35"/>
      <c r="AH35"/>
    </row>
    <row r="36" spans="1:34" s="5" customFormat="1" ht="14.4" x14ac:dyDescent="0.3">
      <c r="A36" s="162" t="s">
        <v>19</v>
      </c>
      <c r="B36" s="934" t="str">
        <f>'HOJA DE TRABAJO DE LA UPE'!D64</f>
        <v>PROG. DE FORTALECIMIENTO DE LA CALIDAD EDUCATIVA (PFCE)</v>
      </c>
      <c r="C36" s="81"/>
      <c r="D36" s="120"/>
      <c r="E36" s="85"/>
      <c r="F36" s="120"/>
      <c r="G36" s="81"/>
      <c r="H36" s="120"/>
      <c r="I36" s="85"/>
      <c r="J36" s="120"/>
      <c r="K36" s="154">
        <f>'HOJA DE TRABAJO DE LA UPE'!H45</f>
        <v>0</v>
      </c>
      <c r="L36" s="128">
        <f>'HOJA DE TRABAJO DE LA UPE'!I45</f>
        <v>0</v>
      </c>
      <c r="M36" s="164">
        <f>'HOJA DE TRABAJO DE LA UPE'!J45</f>
        <v>48543.625</v>
      </c>
      <c r="N36" s="121"/>
      <c r="O36" s="154">
        <f>'FRACCIÓN III 1er 2018'!Q36+K36</f>
        <v>0</v>
      </c>
      <c r="P36" s="128">
        <f>O36+L36</f>
        <v>0</v>
      </c>
      <c r="Q36" s="132">
        <f>P36+M36</f>
        <v>48543.625</v>
      </c>
      <c r="S36" s="239"/>
      <c r="T36" s="239"/>
      <c r="U36"/>
      <c r="V36" s="891" t="s">
        <v>77</v>
      </c>
      <c r="W36" s="892"/>
      <c r="X36" s="892"/>
      <c r="Y36" s="893"/>
      <c r="Z36" s="894" t="s">
        <v>183</v>
      </c>
      <c r="AA36" s="50"/>
      <c r="AB36"/>
      <c r="AC36"/>
      <c r="AD36"/>
      <c r="AE36"/>
      <c r="AF36"/>
      <c r="AG36"/>
      <c r="AH36"/>
    </row>
    <row r="37" spans="1:34" s="5" customFormat="1" x14ac:dyDescent="0.25">
      <c r="A37" s="119"/>
      <c r="B37" s="934"/>
      <c r="C37" s="81"/>
      <c r="D37" s="120"/>
      <c r="E37" s="85"/>
      <c r="F37" s="120"/>
      <c r="G37" s="81"/>
      <c r="H37" s="120"/>
      <c r="I37" s="85"/>
      <c r="J37" s="120"/>
      <c r="K37" s="145"/>
      <c r="L37" s="121"/>
      <c r="M37" s="93"/>
      <c r="N37" s="121"/>
      <c r="O37" s="145"/>
      <c r="P37" s="121"/>
      <c r="Q37" s="124"/>
      <c r="U37"/>
      <c r="V37" s="40" t="s">
        <v>78</v>
      </c>
      <c r="W37" s="226" t="s">
        <v>79</v>
      </c>
      <c r="X37" s="40" t="s">
        <v>80</v>
      </c>
      <c r="Y37" s="40" t="s">
        <v>81</v>
      </c>
      <c r="Z37" s="895" t="s">
        <v>43</v>
      </c>
      <c r="AA37"/>
      <c r="AC37"/>
      <c r="AD37"/>
      <c r="AE37"/>
      <c r="AF37"/>
      <c r="AG37"/>
      <c r="AH37"/>
    </row>
    <row r="38" spans="1:34" s="5" customFormat="1" x14ac:dyDescent="0.25">
      <c r="A38" s="119"/>
      <c r="B38" s="163"/>
      <c r="C38" s="81"/>
      <c r="D38" s="120"/>
      <c r="E38" s="85"/>
      <c r="F38" s="120"/>
      <c r="G38" s="81"/>
      <c r="H38" s="120"/>
      <c r="I38" s="85"/>
      <c r="J38" s="120"/>
      <c r="K38" s="145"/>
      <c r="L38" s="121"/>
      <c r="M38" s="93"/>
      <c r="N38" s="121"/>
      <c r="O38" s="145"/>
      <c r="P38" s="121"/>
      <c r="Q38" s="124"/>
      <c r="U38" s="9" t="s">
        <v>76</v>
      </c>
      <c r="V38" s="64">
        <f>'FRACCIÓN III 1er 2018'!V38</f>
        <v>275987.15282999992</v>
      </c>
      <c r="W38" s="227">
        <f>V50</f>
        <v>384018.79981000087</v>
      </c>
      <c r="X38" s="44"/>
      <c r="Y38" s="41"/>
      <c r="Z38" s="41">
        <f>V38+W38+X38+Y38</f>
        <v>660005.95264000073</v>
      </c>
      <c r="AA38"/>
      <c r="AC38"/>
      <c r="AD38"/>
      <c r="AE38"/>
      <c r="AF38"/>
      <c r="AG38"/>
      <c r="AH38"/>
    </row>
    <row r="39" spans="1:34" s="5" customFormat="1" ht="14.4" x14ac:dyDescent="0.3">
      <c r="A39" s="162" t="s">
        <v>19</v>
      </c>
      <c r="B39" s="168" t="str">
        <f>'HOJA DE TRABAJO DE LA UPE'!D65</f>
        <v>AAA</v>
      </c>
      <c r="C39" s="81"/>
      <c r="D39" s="120"/>
      <c r="E39" s="85"/>
      <c r="F39" s="120"/>
      <c r="G39" s="81"/>
      <c r="H39" s="120"/>
      <c r="I39" s="85"/>
      <c r="J39" s="120"/>
      <c r="K39" s="154">
        <f>'HOJA DE TRABAJO DE LA UPE'!H47</f>
        <v>0</v>
      </c>
      <c r="L39" s="128">
        <f>'HOJA DE TRABAJO DE LA UPE'!I47</f>
        <v>0</v>
      </c>
      <c r="M39" s="164">
        <f>'HOJA DE TRABAJO DE LA UPE'!J47</f>
        <v>0</v>
      </c>
      <c r="N39" s="121"/>
      <c r="O39" s="154">
        <f>'FRACCIÓN III 1er 2018'!Q39+K39</f>
        <v>0</v>
      </c>
      <c r="P39" s="128">
        <f>O39+L39</f>
        <v>0</v>
      </c>
      <c r="Q39" s="132">
        <f>P39+M39</f>
        <v>0</v>
      </c>
      <c r="S39"/>
      <c r="T39"/>
      <c r="U39"/>
      <c r="V39" s="41"/>
      <c r="W39" s="227"/>
      <c r="X39" s="41"/>
      <c r="Y39" s="41"/>
      <c r="Z39" s="41"/>
      <c r="AA39"/>
      <c r="AB39"/>
      <c r="AC39"/>
      <c r="AD39"/>
      <c r="AE39"/>
      <c r="AF39"/>
      <c r="AG39"/>
      <c r="AH39"/>
    </row>
    <row r="40" spans="1:34" s="5" customFormat="1" x14ac:dyDescent="0.25">
      <c r="A40" s="119"/>
      <c r="B40" s="163"/>
      <c r="C40" s="81"/>
      <c r="D40" s="120"/>
      <c r="E40" s="85"/>
      <c r="F40" s="120"/>
      <c r="G40" s="81"/>
      <c r="H40" s="120"/>
      <c r="I40" s="85"/>
      <c r="J40" s="120"/>
      <c r="K40" s="145"/>
      <c r="L40" s="121"/>
      <c r="M40" s="93"/>
      <c r="N40" s="121"/>
      <c r="O40" s="145"/>
      <c r="P40" s="121"/>
      <c r="Q40" s="124"/>
      <c r="R40"/>
      <c r="S40"/>
      <c r="T40"/>
      <c r="U40" s="9" t="s">
        <v>41</v>
      </c>
      <c r="V40" s="43">
        <f>'FRACCIÓN III 1er 2018'!V40</f>
        <v>50488.413849999997</v>
      </c>
      <c r="W40" s="228">
        <f>V48</f>
        <v>184986.57929999998</v>
      </c>
      <c r="X40" s="43"/>
      <c r="Y40" s="43"/>
      <c r="Z40" s="43">
        <f>V40+W40+X40+Y40</f>
        <v>235474.99314999999</v>
      </c>
      <c r="AA40"/>
      <c r="AB40"/>
      <c r="AC40"/>
      <c r="AD40"/>
      <c r="AE40"/>
      <c r="AF40"/>
      <c r="AG40"/>
      <c r="AH40"/>
    </row>
    <row r="41" spans="1:34" s="5" customFormat="1" x14ac:dyDescent="0.25">
      <c r="A41" s="119"/>
      <c r="B41" s="77"/>
      <c r="C41" s="81"/>
      <c r="D41" s="120"/>
      <c r="E41" s="85"/>
      <c r="F41" s="120"/>
      <c r="G41" s="81"/>
      <c r="H41" s="120"/>
      <c r="I41" s="85"/>
      <c r="J41" s="120"/>
      <c r="K41" s="145"/>
      <c r="L41" s="121"/>
      <c r="M41" s="93"/>
      <c r="N41" s="121"/>
      <c r="O41" s="145"/>
      <c r="P41" s="121"/>
      <c r="Q41" s="124"/>
      <c r="R41"/>
      <c r="S41"/>
      <c r="T41"/>
      <c r="U41" s="9"/>
      <c r="V41" s="63"/>
      <c r="W41" s="229"/>
      <c r="X41" s="63"/>
      <c r="Y41" s="63"/>
      <c r="Z41" s="63"/>
      <c r="AA41"/>
      <c r="AB41"/>
      <c r="AC41"/>
      <c r="AD41"/>
      <c r="AE41"/>
      <c r="AF41"/>
      <c r="AG41"/>
      <c r="AH41"/>
    </row>
    <row r="42" spans="1:34" s="5" customFormat="1" ht="15" thickBot="1" x14ac:dyDescent="0.35">
      <c r="A42" s="162" t="s">
        <v>19</v>
      </c>
      <c r="B42" s="168" t="str">
        <f>'HOJA DE TRABAJO DE LA UPE'!D66</f>
        <v>BBB</v>
      </c>
      <c r="C42" s="81"/>
      <c r="D42" s="120"/>
      <c r="E42" s="85"/>
      <c r="F42" s="120"/>
      <c r="G42" s="81"/>
      <c r="H42" s="120"/>
      <c r="I42" s="85"/>
      <c r="J42" s="120"/>
      <c r="K42" s="154">
        <f>'HOJA DE TRABAJO DE LA UPE'!H49</f>
        <v>0</v>
      </c>
      <c r="L42" s="128">
        <f>'HOJA DE TRABAJO DE LA UPE'!I49</f>
        <v>0</v>
      </c>
      <c r="M42" s="164">
        <f>'HOJA DE TRABAJO DE LA UPE'!J49</f>
        <v>0</v>
      </c>
      <c r="N42" s="121"/>
      <c r="O42" s="154">
        <f>'FRACCIÓN III 1er 2018'!Q42+K42</f>
        <v>0</v>
      </c>
      <c r="P42" s="128">
        <f>O42+L42</f>
        <v>0</v>
      </c>
      <c r="Q42" s="132">
        <f>P42+M42</f>
        <v>0</v>
      </c>
      <c r="R42"/>
      <c r="S42"/>
      <c r="T42"/>
      <c r="U42"/>
      <c r="V42" s="42">
        <f>V38+V40</f>
        <v>326475.56667999993</v>
      </c>
      <c r="W42" s="230">
        <f>W40+W38</f>
        <v>569005.37911000079</v>
      </c>
      <c r="X42" s="42">
        <v>0</v>
      </c>
      <c r="Y42" s="42">
        <v>0</v>
      </c>
      <c r="Z42" s="42">
        <f>Z38+Z40</f>
        <v>895480.94579000073</v>
      </c>
      <c r="AA42"/>
      <c r="AB42"/>
      <c r="AC42"/>
      <c r="AD42"/>
      <c r="AE42"/>
      <c r="AF42"/>
      <c r="AG42"/>
      <c r="AH42"/>
    </row>
    <row r="43" spans="1:34" ht="13.8" thickTop="1" x14ac:dyDescent="0.25">
      <c r="A43" s="119"/>
      <c r="B43" s="163"/>
      <c r="C43" s="81"/>
      <c r="D43" s="120"/>
      <c r="E43" s="85"/>
      <c r="F43" s="120"/>
      <c r="G43" s="81"/>
      <c r="H43" s="120"/>
      <c r="I43" s="85"/>
      <c r="J43" s="120"/>
      <c r="K43" s="145"/>
      <c r="L43" s="121"/>
      <c r="M43" s="93"/>
      <c r="N43" s="121"/>
      <c r="O43" s="145"/>
      <c r="P43" s="121"/>
      <c r="Q43" s="124"/>
      <c r="R43" s="2"/>
      <c r="U43" s="9"/>
      <c r="V43" s="45"/>
      <c r="W43" s="45"/>
      <c r="X43" s="45"/>
    </row>
    <row r="44" spans="1:34" s="5" customFormat="1" ht="13.8" thickBot="1" x14ac:dyDescent="0.3">
      <c r="A44" s="135"/>
      <c r="B44" s="170"/>
      <c r="C44" s="171"/>
      <c r="D44" s="136"/>
      <c r="E44" s="172"/>
      <c r="F44" s="136"/>
      <c r="G44" s="171"/>
      <c r="H44" s="136"/>
      <c r="I44" s="172"/>
      <c r="J44" s="136"/>
      <c r="K44" s="173"/>
      <c r="L44" s="137"/>
      <c r="M44" s="174"/>
      <c r="N44" s="137"/>
      <c r="O44" s="173"/>
      <c r="P44" s="137"/>
      <c r="Q44" s="138"/>
      <c r="R44" s="2"/>
      <c r="S44"/>
      <c r="T44" s="20"/>
      <c r="AB44"/>
      <c r="AC44"/>
      <c r="AD44"/>
      <c r="AE44"/>
      <c r="AF44"/>
      <c r="AG44"/>
      <c r="AH44"/>
    </row>
    <row r="45" spans="1:34" s="5" customFormat="1" ht="15.6" x14ac:dyDescent="0.3">
      <c r="A45" s="119"/>
      <c r="B45" s="120"/>
      <c r="C45" s="120"/>
      <c r="D45" s="120"/>
      <c r="E45" s="120"/>
      <c r="F45" s="120"/>
      <c r="G45" s="120"/>
      <c r="H45" s="120"/>
      <c r="I45" s="120"/>
      <c r="J45" s="120"/>
      <c r="K45" s="121"/>
      <c r="L45" s="121"/>
      <c r="M45" s="121"/>
      <c r="N45" s="121"/>
      <c r="O45" s="121"/>
      <c r="P45" s="121"/>
      <c r="Q45" s="175"/>
      <c r="R45" s="2"/>
      <c r="T45" s="257"/>
      <c r="U45" s="932" t="s">
        <v>201</v>
      </c>
      <c r="V45" s="933"/>
      <c r="AB45"/>
      <c r="AC45"/>
      <c r="AD45"/>
      <c r="AE45"/>
      <c r="AF45"/>
      <c r="AG45"/>
      <c r="AH45"/>
    </row>
    <row r="46" spans="1:34" s="5" customFormat="1" ht="12.75" customHeight="1" x14ac:dyDescent="0.25">
      <c r="A46" s="119"/>
      <c r="B46" s="120"/>
      <c r="C46" s="120"/>
      <c r="D46" s="120"/>
      <c r="E46" s="120"/>
      <c r="F46" s="120"/>
      <c r="G46" s="120"/>
      <c r="H46" s="120"/>
      <c r="I46" s="120"/>
      <c r="J46" s="120"/>
      <c r="K46" s="121"/>
      <c r="L46" s="121"/>
      <c r="M46" s="121"/>
      <c r="N46" s="121"/>
      <c r="O46" s="121"/>
      <c r="P46" s="121"/>
      <c r="Q46" s="124"/>
      <c r="R46"/>
      <c r="T46" s="257"/>
      <c r="U46" s="258" t="s">
        <v>187</v>
      </c>
      <c r="V46" s="259"/>
      <c r="AB46"/>
      <c r="AC46"/>
      <c r="AD46"/>
      <c r="AE46"/>
      <c r="AF46"/>
      <c r="AG46"/>
      <c r="AH46"/>
    </row>
    <row r="47" spans="1:34" s="5" customFormat="1" ht="13.5" customHeight="1" thickBot="1" x14ac:dyDescent="0.3">
      <c r="A47" s="119"/>
      <c r="B47" s="176" t="s">
        <v>18</v>
      </c>
      <c r="C47" s="177">
        <f>C12+C15+C18+C21+C24+C27+C30+C33+C36+C39+C42</f>
        <v>8803.3902100000014</v>
      </c>
      <c r="D47" s="177">
        <f>D12+D15+D18+D21+D24+D27+D30+D33+D36+D39+D42</f>
        <v>8141.0312400000003</v>
      </c>
      <c r="E47" s="177">
        <f>E12+E15+E18+E21+E24+E27+E30+E33+E36+E39+E42</f>
        <v>7938.0614799999903</v>
      </c>
      <c r="F47" s="176"/>
      <c r="G47" s="177">
        <f>G12+G15+G18+G21+G24+G27+G30+G33+G36+G39+G42</f>
        <v>41777.569380000001</v>
      </c>
      <c r="H47" s="177">
        <f>H12+H15+H18+H21+H24+H27+H30+H33+H36+H39+H42</f>
        <v>24148.048589999999</v>
      </c>
      <c r="I47" s="177">
        <f>I12+I15+I18+I21+I24+I27+I30+I33+I36+I39+I42</f>
        <v>45634.8534</v>
      </c>
      <c r="J47" s="176"/>
      <c r="K47" s="177">
        <f>K12+K15+K18+K21+K24+K27+K30+K33+K36+K39+K42</f>
        <v>0</v>
      </c>
      <c r="L47" s="177">
        <f>L12+L15+L18+L21+L24+L27+L30+L33+L36+L39+L42</f>
        <v>0</v>
      </c>
      <c r="M47" s="177">
        <f>M12+M15+M18+M21+M24+M27+M30+M33+M36+M39+M42</f>
        <v>48543.625</v>
      </c>
      <c r="N47" s="178"/>
      <c r="O47" s="177">
        <f>O12+O15+O18+O21+O24+O27+O30+O33+O36+O39+O42</f>
        <v>101069.37344</v>
      </c>
      <c r="P47" s="177">
        <f>P12+P15+P18+P21+P24+P27+P30+P33+P36+P39+P42</f>
        <v>133358.45327</v>
      </c>
      <c r="Q47" s="179">
        <f>Q12+Q15+Q18+Q21+Q24+Q27+Q30+Q33+Q36+Q39+Q42</f>
        <v>235474.99314999999</v>
      </c>
      <c r="R47"/>
      <c r="T47" s="257"/>
      <c r="U47" s="260"/>
      <c r="V47" s="261"/>
      <c r="AB47"/>
      <c r="AC47"/>
      <c r="AD47"/>
      <c r="AE47"/>
      <c r="AF47"/>
      <c r="AG47"/>
      <c r="AH47"/>
    </row>
    <row r="48" spans="1:34" s="5" customFormat="1" ht="13.8" thickTop="1" x14ac:dyDescent="0.25">
      <c r="A48" s="119"/>
      <c r="C48" s="252"/>
      <c r="D48" s="252"/>
      <c r="E48" s="252"/>
      <c r="F48" s="252"/>
      <c r="G48" s="252"/>
      <c r="H48" s="252"/>
      <c r="I48" s="252"/>
      <c r="J48" s="252"/>
      <c r="K48" s="252"/>
      <c r="L48" s="252"/>
      <c r="M48" s="252"/>
      <c r="N48" s="252"/>
      <c r="O48" s="252"/>
      <c r="P48" s="252"/>
      <c r="Q48" s="236"/>
      <c r="R48" s="8"/>
      <c r="T48" s="257" t="s">
        <v>202</v>
      </c>
      <c r="U48" s="262" t="s">
        <v>47</v>
      </c>
      <c r="V48" s="263">
        <f>M49</f>
        <v>184986.57929999998</v>
      </c>
      <c r="AB48"/>
      <c r="AC48"/>
      <c r="AD48"/>
      <c r="AE48"/>
      <c r="AF48"/>
      <c r="AG48"/>
      <c r="AH48"/>
    </row>
    <row r="49" spans="1:34" s="5" customFormat="1" x14ac:dyDescent="0.25">
      <c r="A49" s="119"/>
      <c r="B49" s="176" t="s">
        <v>17</v>
      </c>
      <c r="C49" s="235">
        <f>C47</f>
        <v>8803.3902100000014</v>
      </c>
      <c r="D49" s="235">
        <f>D47+C49</f>
        <v>16944.421450000002</v>
      </c>
      <c r="E49" s="235">
        <f>E47+D49</f>
        <v>24882.482929999991</v>
      </c>
      <c r="F49" s="176"/>
      <c r="G49" s="235">
        <f>G47+E49</f>
        <v>66660.052309999999</v>
      </c>
      <c r="H49" s="235">
        <f>H47+G49</f>
        <v>90808.10089999999</v>
      </c>
      <c r="I49" s="235">
        <f>I47+H49</f>
        <v>136442.95429999998</v>
      </c>
      <c r="J49" s="176"/>
      <c r="K49" s="235">
        <f>K47+I49</f>
        <v>136442.95429999998</v>
      </c>
      <c r="L49" s="235">
        <f>L47+K49</f>
        <v>136442.95429999998</v>
      </c>
      <c r="M49" s="235">
        <f>M47+L49</f>
        <v>184986.57929999998</v>
      </c>
      <c r="N49" s="178"/>
      <c r="O49" s="235">
        <f>C47+G47+K47</f>
        <v>50580.959589999999</v>
      </c>
      <c r="P49" s="235">
        <f>D47+H47+L47+O49</f>
        <v>82870.039420000001</v>
      </c>
      <c r="Q49" s="237">
        <f>E47+I47+M47+P49</f>
        <v>184986.57929999998</v>
      </c>
      <c r="R49"/>
      <c r="T49" s="257"/>
      <c r="U49" s="262"/>
      <c r="V49" s="261"/>
      <c r="AB49"/>
      <c r="AC49" s="3"/>
      <c r="AD49" s="3"/>
      <c r="AE49" s="3"/>
      <c r="AF49" s="3"/>
      <c r="AG49" s="3"/>
      <c r="AH49" s="3"/>
    </row>
    <row r="50" spans="1:34" s="5" customFormat="1" x14ac:dyDescent="0.25">
      <c r="A50" s="119"/>
      <c r="B50" s="176"/>
      <c r="C50" s="176"/>
      <c r="D50" s="176"/>
      <c r="E50" s="176"/>
      <c r="F50" s="176"/>
      <c r="G50" s="176"/>
      <c r="H50" s="176"/>
      <c r="I50" s="176"/>
      <c r="J50" s="176"/>
      <c r="K50" s="176"/>
      <c r="L50" s="176"/>
      <c r="M50" s="176"/>
      <c r="N50" s="178"/>
      <c r="O50" s="176"/>
      <c r="P50" s="176"/>
      <c r="Q50" s="180"/>
      <c r="R50"/>
      <c r="T50" s="257" t="s">
        <v>202</v>
      </c>
      <c r="U50" s="262" t="s">
        <v>46</v>
      </c>
      <c r="V50" s="264">
        <f>'FRACCION II 2do. 2018'!T253/1000</f>
        <v>384018.79981000087</v>
      </c>
      <c r="AB50" s="3"/>
      <c r="AC50"/>
      <c r="AD50"/>
      <c r="AE50"/>
      <c r="AF50"/>
      <c r="AG50"/>
      <c r="AH50"/>
    </row>
    <row r="51" spans="1:34" x14ac:dyDescent="0.25">
      <c r="A51" s="181"/>
      <c r="B51" s="176" t="s">
        <v>93</v>
      </c>
      <c r="C51" s="182"/>
      <c r="D51" s="183"/>
      <c r="E51" s="183">
        <f>C47+D47+E47</f>
        <v>24882.482929999991</v>
      </c>
      <c r="F51" s="182"/>
      <c r="G51" s="182"/>
      <c r="H51" s="183"/>
      <c r="I51" s="183">
        <f>G47+H47+I47</f>
        <v>111560.47136999998</v>
      </c>
      <c r="J51" s="182"/>
      <c r="K51" s="182"/>
      <c r="L51" s="183"/>
      <c r="M51" s="183">
        <f>K47+L47+M47</f>
        <v>48543.625</v>
      </c>
      <c r="N51" s="182"/>
      <c r="O51" s="182"/>
      <c r="P51" s="183"/>
      <c r="Q51" s="184">
        <f>E51+I51+M51</f>
        <v>184986.57929999998</v>
      </c>
      <c r="T51" s="265"/>
      <c r="U51" s="266"/>
      <c r="V51" s="267"/>
    </row>
    <row r="52" spans="1:34" x14ac:dyDescent="0.25">
      <c r="A52" s="119"/>
      <c r="B52" s="120"/>
      <c r="C52" s="120"/>
      <c r="D52" s="120"/>
      <c r="E52" s="120"/>
      <c r="F52" s="120"/>
      <c r="G52" s="120"/>
      <c r="H52" s="120"/>
      <c r="I52" s="120"/>
      <c r="J52" s="120"/>
      <c r="K52" s="120"/>
      <c r="L52" s="120"/>
      <c r="M52" s="120"/>
      <c r="N52" s="120"/>
      <c r="O52" s="120"/>
      <c r="P52" s="120"/>
      <c r="Q52" s="169"/>
      <c r="T52" s="265" t="s">
        <v>203</v>
      </c>
      <c r="U52" s="262" t="s">
        <v>48</v>
      </c>
      <c r="V52" s="268">
        <f>'FRACCIÓN I 2018'!L50</f>
        <v>446493.11</v>
      </c>
    </row>
    <row r="53" spans="1:34" x14ac:dyDescent="0.25">
      <c r="A53" s="187"/>
      <c r="B53" s="49"/>
      <c r="C53" s="49"/>
      <c r="D53" s="49"/>
      <c r="E53" s="49"/>
      <c r="F53" s="49"/>
      <c r="G53" s="49"/>
      <c r="H53" s="49"/>
      <c r="I53" s="49"/>
      <c r="J53" s="49"/>
      <c r="K53" s="49"/>
      <c r="L53" s="49"/>
      <c r="M53" s="49"/>
      <c r="N53" s="49"/>
      <c r="O53" s="49"/>
      <c r="P53" s="49"/>
      <c r="Q53" s="188"/>
      <c r="T53" s="265"/>
      <c r="U53" s="260"/>
      <c r="V53" s="261"/>
    </row>
    <row r="54" spans="1:34" ht="13.8" thickBot="1" x14ac:dyDescent="0.3">
      <c r="A54" s="189"/>
      <c r="B54" s="190"/>
      <c r="C54" s="190"/>
      <c r="D54" s="190"/>
      <c r="E54" s="190"/>
      <c r="F54" s="190"/>
      <c r="G54" s="190"/>
      <c r="H54" s="190"/>
      <c r="I54" s="190"/>
      <c r="J54" s="190"/>
      <c r="K54" s="190"/>
      <c r="L54" s="190"/>
      <c r="M54" s="190"/>
      <c r="N54" s="190"/>
      <c r="O54" s="190"/>
      <c r="P54" s="190"/>
      <c r="Q54" s="191"/>
      <c r="T54" s="269" t="s">
        <v>204</v>
      </c>
      <c r="U54" s="260"/>
      <c r="V54" s="270">
        <f>+V48+V50-V52</f>
        <v>122512.26911000081</v>
      </c>
    </row>
    <row r="55" spans="1:34" x14ac:dyDescent="0.25">
      <c r="T55" s="271"/>
      <c r="U55" s="272"/>
      <c r="V55" s="273"/>
    </row>
  </sheetData>
  <mergeCells count="39">
    <mergeCell ref="C8:E8"/>
    <mergeCell ref="G8:I8"/>
    <mergeCell ref="A1:Q1"/>
    <mergeCell ref="A2:Q2"/>
    <mergeCell ref="A3:Q3"/>
    <mergeCell ref="A4:Q4"/>
    <mergeCell ref="A5:Q5"/>
    <mergeCell ref="S2:AA2"/>
    <mergeCell ref="S20:AA20"/>
    <mergeCell ref="U22:Y22"/>
    <mergeCell ref="X24:X27"/>
    <mergeCell ref="Y24:Y27"/>
    <mergeCell ref="Z24:Z27"/>
    <mergeCell ref="Y7:AA8"/>
    <mergeCell ref="S9:U9"/>
    <mergeCell ref="V9:X9"/>
    <mergeCell ref="Y9:AA9"/>
    <mergeCell ref="V7:X8"/>
    <mergeCell ref="S7:U8"/>
    <mergeCell ref="S4:AA4"/>
    <mergeCell ref="S5:AA5"/>
    <mergeCell ref="S6:U6"/>
    <mergeCell ref="V6:X6"/>
    <mergeCell ref="U45:V45"/>
    <mergeCell ref="B18:B19"/>
    <mergeCell ref="B33:B34"/>
    <mergeCell ref="B36:B37"/>
    <mergeCell ref="AC5:AH7"/>
    <mergeCell ref="AB7:AB8"/>
    <mergeCell ref="Y6:AA6"/>
    <mergeCell ref="V36:Y36"/>
    <mergeCell ref="Z36:Z37"/>
    <mergeCell ref="O6:Q6"/>
    <mergeCell ref="A6:M6"/>
    <mergeCell ref="A7:A9"/>
    <mergeCell ref="B7:B9"/>
    <mergeCell ref="K8:M8"/>
    <mergeCell ref="O7:Q8"/>
    <mergeCell ref="C7:M7"/>
  </mergeCells>
  <printOptions horizontalCentered="1" verticalCentered="1"/>
  <pageMargins left="0" right="0" top="0" bottom="0" header="0" footer="0"/>
  <pageSetup scale="65" orientation="landscape" r:id="rId1"/>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HOJA DE TRABAJO DE LA UPE</vt:lpstr>
      <vt:lpstr>Hoja1</vt:lpstr>
      <vt:lpstr>FRACCIÓN I 2018</vt:lpstr>
      <vt:lpstr>FRACCION II 1er. 2018</vt:lpstr>
      <vt:lpstr>FRACCION II 2do. 2018</vt:lpstr>
      <vt:lpstr>FRACCION II 3er.2018</vt:lpstr>
      <vt:lpstr>FRACCION II 4to. 2018</vt:lpstr>
      <vt:lpstr>FRACCIÓN III 1er 2018</vt:lpstr>
      <vt:lpstr>FRACCIÓN III 2do 2018</vt:lpstr>
      <vt:lpstr>FRACCIÓN III 3er 2018</vt:lpstr>
      <vt:lpstr>FRACCIÓN III 4to 2018</vt:lpstr>
      <vt:lpstr>FRAC V LICENCIATURA</vt:lpstr>
      <vt:lpstr>'FRAC V LICENCIATURA'!Área_de_impresión</vt:lpstr>
      <vt:lpstr>'FRACCIÓN I 2018'!Área_de_impresión</vt:lpstr>
      <vt:lpstr>'FRACCIÓN III 1er 2018'!Área_de_impresión</vt:lpstr>
      <vt:lpstr>'FRACCIÓN III 2do 2018'!Área_de_impresión</vt:lpstr>
      <vt:lpstr>'FRACCIÓN III 3er 2018'!Área_de_impresión</vt:lpstr>
      <vt:lpstr>'FRACCIÓN III 4to 2018'!Área_de_impresión</vt:lpstr>
      <vt:lpstr>'HOJA DE TRABAJO DE LA UPE'!Área_de_impresión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UABC</cp:lastModifiedBy>
  <cp:lastPrinted>2019-03-04T20:37:48Z</cp:lastPrinted>
  <dcterms:created xsi:type="dcterms:W3CDTF">1996-11-27T10:00:04Z</dcterms:created>
  <dcterms:modified xsi:type="dcterms:W3CDTF">2019-03-04T20:39:27Z</dcterms:modified>
</cp:coreProperties>
</file>